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305" firstSheet="2" activeTab="2"/>
  </bookViews>
  <sheets>
    <sheet name="Приложение 1 (2)" sheetId="4" state="hidden" r:id="rId1"/>
    <sheet name="Приложение 1" sheetId="3" state="hidden" r:id="rId2"/>
    <sheet name="Приложение 1 (в3)" sheetId="5" r:id="rId3"/>
  </sheets>
  <definedNames>
    <definedName name="_xlnm.Print_Area" localSheetId="1">'Приложение 1'!$A$1:$F$17</definedName>
    <definedName name="_xlnm.Print_Area" localSheetId="0">'Приложение 1 (2)'!$A$1:$F$17</definedName>
    <definedName name="_xlnm.Print_Area" localSheetId="2">'Приложение 1 (в3)'!$A$1:$G$34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5" l="1"/>
  <c r="C31" i="5"/>
  <c r="F20" i="5" l="1"/>
  <c r="F15" i="5"/>
  <c r="F12" i="5"/>
  <c r="F13" i="5"/>
  <c r="F11" i="5"/>
  <c r="F10" i="5"/>
  <c r="F22" i="5"/>
  <c r="I10" i="4"/>
  <c r="F17" i="5" l="1"/>
  <c r="F19" i="5"/>
  <c r="F18" i="5"/>
  <c r="F14" i="5"/>
  <c r="F21" i="5"/>
  <c r="F16" i="5" l="1"/>
  <c r="O17" i="4" l="1"/>
  <c r="O8" i="4"/>
  <c r="O9" i="4"/>
  <c r="O10" i="4"/>
  <c r="O11" i="4"/>
  <c r="O12" i="4"/>
  <c r="O13" i="4"/>
  <c r="O14" i="4"/>
  <c r="O7" i="4"/>
  <c r="O24" i="4"/>
  <c r="O25" i="4"/>
  <c r="O26" i="4"/>
  <c r="O27" i="4"/>
  <c r="O20" i="4"/>
  <c r="O21" i="4"/>
  <c r="O22" i="4"/>
  <c r="O23" i="4"/>
  <c r="O19" i="4"/>
  <c r="O18" i="4" l="1"/>
  <c r="O6" i="4"/>
  <c r="O28" i="4" s="1"/>
  <c r="K20" i="4"/>
  <c r="K21" i="4"/>
  <c r="K22" i="4"/>
  <c r="K23" i="4"/>
  <c r="K27" i="4"/>
  <c r="K19" i="4"/>
  <c r="K12" i="4"/>
  <c r="F6" i="5" l="1"/>
  <c r="J13" i="4"/>
  <c r="I11" i="4"/>
  <c r="J11" i="4" s="1"/>
  <c r="J10" i="4"/>
  <c r="J12" i="4"/>
  <c r="L20" i="4"/>
  <c r="L21" i="4"/>
  <c r="M21" i="4" s="1"/>
  <c r="L22" i="4"/>
  <c r="L23" i="4"/>
  <c r="M23" i="4" s="1"/>
  <c r="L19" i="4"/>
  <c r="M19" i="4" s="1"/>
  <c r="J15" i="4"/>
  <c r="J16" i="4"/>
  <c r="J17" i="4"/>
  <c r="J20" i="4"/>
  <c r="J21" i="4"/>
  <c r="J22" i="4"/>
  <c r="J23" i="4"/>
  <c r="J24" i="4"/>
  <c r="J25" i="4"/>
  <c r="J26" i="4"/>
  <c r="J27" i="4"/>
  <c r="J19" i="4"/>
  <c r="F24" i="4"/>
  <c r="G24" i="4" s="1"/>
  <c r="M24" i="4"/>
  <c r="F25" i="4"/>
  <c r="G25" i="4" s="1"/>
  <c r="M25" i="4"/>
  <c r="F26" i="4"/>
  <c r="G26" i="4" s="1"/>
  <c r="M26" i="4"/>
  <c r="G15" i="4"/>
  <c r="G16" i="4"/>
  <c r="G17" i="4"/>
  <c r="F11" i="4"/>
  <c r="F27" i="4"/>
  <c r="G27" i="4" s="1"/>
  <c r="F23" i="4"/>
  <c r="G23" i="4" s="1"/>
  <c r="M22" i="4"/>
  <c r="F22" i="4"/>
  <c r="G22" i="4" s="1"/>
  <c r="F21" i="4"/>
  <c r="G21" i="4" s="1"/>
  <c r="M20" i="4"/>
  <c r="F20" i="4"/>
  <c r="G20" i="4" s="1"/>
  <c r="F19" i="4"/>
  <c r="G19" i="4" s="1"/>
  <c r="F14" i="4"/>
  <c r="M14" i="4" s="1"/>
  <c r="F13" i="4"/>
  <c r="M13" i="4" s="1"/>
  <c r="F12" i="4"/>
  <c r="M12" i="4" s="1"/>
  <c r="F10" i="4"/>
  <c r="F9" i="4"/>
  <c r="M9" i="4" s="1"/>
  <c r="E8" i="4"/>
  <c r="E7" i="4"/>
  <c r="F23" i="5" l="1"/>
  <c r="F24" i="5" s="1"/>
  <c r="F25" i="5" s="1"/>
  <c r="K10" i="4"/>
  <c r="K11" i="4"/>
  <c r="K13" i="4"/>
  <c r="J9" i="4"/>
  <c r="J14" i="4"/>
  <c r="G18" i="4"/>
  <c r="M10" i="4"/>
  <c r="F18" i="4"/>
  <c r="G9" i="4"/>
  <c r="G13" i="4"/>
  <c r="G11" i="4"/>
  <c r="G14" i="4"/>
  <c r="G12" i="4"/>
  <c r="G10" i="4"/>
  <c r="F7" i="4"/>
  <c r="J7" i="4" s="1"/>
  <c r="F8" i="4"/>
  <c r="I14" i="4" l="1"/>
  <c r="K14" i="4"/>
  <c r="I9" i="4"/>
  <c r="K9" i="4"/>
  <c r="I7" i="4"/>
  <c r="K7" i="4"/>
  <c r="G8" i="4"/>
  <c r="J8" i="4"/>
  <c r="J6" i="4" s="1"/>
  <c r="J18" i="4"/>
  <c r="G7" i="4"/>
  <c r="M8" i="4"/>
  <c r="M7" i="4"/>
  <c r="F6" i="4"/>
  <c r="I8" i="4" l="1"/>
  <c r="K8" i="4"/>
  <c r="J28" i="4"/>
  <c r="G6" i="4"/>
  <c r="G28" i="4" s="1"/>
  <c r="G29" i="4" s="1"/>
  <c r="G30" i="4" s="1"/>
  <c r="F28" i="4"/>
  <c r="J29" i="4" l="1"/>
  <c r="J30" i="4" s="1"/>
  <c r="F29" i="4"/>
  <c r="F30" i="4" s="1"/>
  <c r="G10" i="3"/>
  <c r="I20" i="3" l="1"/>
  <c r="I21" i="3"/>
  <c r="I22" i="3"/>
  <c r="I23" i="3"/>
  <c r="I24" i="3"/>
  <c r="I25" i="3"/>
  <c r="I26" i="3"/>
  <c r="I19" i="3"/>
  <c r="I10" i="3"/>
  <c r="G29" i="3" l="1"/>
  <c r="G9" i="3"/>
  <c r="G12" i="3"/>
  <c r="G13" i="3"/>
  <c r="G14" i="3"/>
  <c r="G20" i="3"/>
  <c r="G21" i="3"/>
  <c r="G22" i="3"/>
  <c r="G23" i="3"/>
  <c r="G24" i="3"/>
  <c r="G25" i="3"/>
  <c r="G26" i="3"/>
  <c r="G19" i="3"/>
  <c r="F24" i="3" l="1"/>
  <c r="F26" i="3"/>
  <c r="F29" i="3" l="1"/>
  <c r="F25" i="3"/>
  <c r="F23" i="3"/>
  <c r="F22" i="3"/>
  <c r="F21" i="3"/>
  <c r="F20" i="3"/>
  <c r="F19" i="3"/>
  <c r="F14" i="3"/>
  <c r="I14" i="3" s="1"/>
  <c r="F13" i="3"/>
  <c r="I13" i="3" s="1"/>
  <c r="F12" i="3"/>
  <c r="I12" i="3" s="1"/>
  <c r="F10" i="3"/>
  <c r="F9" i="3"/>
  <c r="I9" i="3" s="1"/>
  <c r="E8" i="3"/>
  <c r="E7" i="3"/>
  <c r="G7" i="3" s="1"/>
  <c r="F8" i="3" l="1"/>
  <c r="I8" i="3" s="1"/>
  <c r="G8" i="3"/>
  <c r="F7" i="3"/>
  <c r="F18" i="3"/>
  <c r="G18" i="3" s="1"/>
  <c r="F6" i="3" l="1"/>
  <c r="G6" i="3" s="1"/>
  <c r="G30" i="3" s="1"/>
  <c r="I7" i="3"/>
  <c r="F30" i="3" l="1"/>
  <c r="G31" i="3"/>
  <c r="G32" i="3" s="1"/>
  <c r="F31" i="3"/>
  <c r="F32" i="3" s="1"/>
</calcChain>
</file>

<file path=xl/sharedStrings.xml><?xml version="1.0" encoding="utf-8"?>
<sst xmlns="http://schemas.openxmlformats.org/spreadsheetml/2006/main" count="259" uniqueCount="87">
  <si>
    <t>№п/п</t>
  </si>
  <si>
    <t>Наименование</t>
  </si>
  <si>
    <t>Ед.изм</t>
  </si>
  <si>
    <t>Количество</t>
  </si>
  <si>
    <t>Цена за единицу, руб. без НДС</t>
  </si>
  <si>
    <t>1.1.</t>
  </si>
  <si>
    <t>шт</t>
  </si>
  <si>
    <t>1.2.</t>
  </si>
  <si>
    <t>1.3.</t>
  </si>
  <si>
    <t>Настройка УСПД (устройство сбора и передачи данных)</t>
  </si>
  <si>
    <t>2.1.</t>
  </si>
  <si>
    <t>м</t>
  </si>
  <si>
    <t>Пробивка отверстий в наружных стенах</t>
  </si>
  <si>
    <t>Заделка отверстий, гнезд и борозд в стенах и перегородках</t>
  </si>
  <si>
    <t>2.2.</t>
  </si>
  <si>
    <t>Кабель ВВГ 3х1,5</t>
  </si>
  <si>
    <t>Труба гофрированная из ПВХ 20 мм</t>
  </si>
  <si>
    <t>Клипса для трубы 20 мм</t>
  </si>
  <si>
    <t>Хомут нейлоновый 4х200 мм</t>
  </si>
  <si>
    <t>Дюбель гвоздь 6х40 мм</t>
  </si>
  <si>
    <t>Коаксиальный кабель (КИС-В 1х2х006)</t>
  </si>
  <si>
    <t>Фасадное крепление</t>
  </si>
  <si>
    <t>SMA-разъем</t>
  </si>
  <si>
    <t>НДС 20%</t>
  </si>
  <si>
    <t>Работы</t>
  </si>
  <si>
    <t>Материалы</t>
  </si>
  <si>
    <t xml:space="preserve">Всего расходы </t>
  </si>
  <si>
    <t>руб. с НДС</t>
  </si>
  <si>
    <t>руб. без НДС</t>
  </si>
  <si>
    <t>1.</t>
  </si>
  <si>
    <t>1.4.</t>
  </si>
  <si>
    <t>1.5.</t>
  </si>
  <si>
    <t>1.6.</t>
  </si>
  <si>
    <t>1.7.</t>
  </si>
  <si>
    <t>2.</t>
  </si>
  <si>
    <t>2.3.</t>
  </si>
  <si>
    <t>2.4.</t>
  </si>
  <si>
    <t>2.5.</t>
  </si>
  <si>
    <t>2.6.</t>
  </si>
  <si>
    <t>2.7.</t>
  </si>
  <si>
    <t>2.8.</t>
  </si>
  <si>
    <t xml:space="preserve">Монтаж кабеля </t>
  </si>
  <si>
    <t>Приложение 1</t>
  </si>
  <si>
    <t>2.9.</t>
  </si>
  <si>
    <t>Прочие материалы</t>
  </si>
  <si>
    <t>Перечень работ и материалов Подрядчика при установке шкафа УСПД (с RF- модемом)</t>
  </si>
  <si>
    <t xml:space="preserve">Разработка рабочей документации, обследование МКД, замер радиосигнала для выбора места установки </t>
  </si>
  <si>
    <t>Монтаж шкафа УСПД (устройство сбора и передачи данных) с подключением к электрической сети</t>
  </si>
  <si>
    <t>Монтаж антенны с кронштейном</t>
  </si>
  <si>
    <r>
      <t xml:space="preserve">Предельная цена за единицу, руб. без НДС на </t>
    </r>
    <r>
      <rPr>
        <b/>
        <sz val="14"/>
        <color theme="1"/>
        <rFont val="Times New Roman"/>
        <family val="1"/>
        <charset val="204"/>
      </rPr>
      <t>2022</t>
    </r>
    <r>
      <rPr>
        <sz val="14"/>
        <color theme="1"/>
        <rFont val="Times New Roman"/>
        <family val="1"/>
        <charset val="204"/>
      </rPr>
      <t xml:space="preserve"> год</t>
    </r>
  </si>
  <si>
    <t>Предельная стоимость, руб. без НДС в 2021 году</t>
  </si>
  <si>
    <t xml:space="preserve">Монтаж кабеля UTP "витая пара" </t>
  </si>
  <si>
    <t>Установка блока коммутации приемников/ передатчиков сигнала RS-485 (разветвительной коробки RS-485)</t>
  </si>
  <si>
    <t>Монтаж гофротрубы 20 мм по кирпичным и бетонным основаниям</t>
  </si>
  <si>
    <t>Монтаж кабеля коаксиального</t>
  </si>
  <si>
    <t>Разработка рабочей документации, обследование МКД, замер радиосигнала для выбора места установки</t>
  </si>
  <si>
    <t xml:space="preserve">Проверка коммутации шкафа УСПД и настройка УСПД </t>
  </si>
  <si>
    <t>Монтаж кабеля ВВГ</t>
  </si>
  <si>
    <r>
      <t xml:space="preserve">В договор Предельная цена за единицу, руб. без НДС на </t>
    </r>
    <r>
      <rPr>
        <b/>
        <sz val="14"/>
        <color theme="1"/>
        <rFont val="Times New Roman"/>
        <family val="1"/>
        <charset val="204"/>
      </rPr>
      <t>2022</t>
    </r>
    <r>
      <rPr>
        <sz val="14"/>
        <color theme="1"/>
        <rFont val="Times New Roman"/>
        <family val="1"/>
        <charset val="204"/>
      </rPr>
      <t xml:space="preserve"> год</t>
    </r>
  </si>
  <si>
    <t>Кабель ВВГнг(A)-LS -П 3х 1,5 ок (N)-0,66</t>
  </si>
  <si>
    <t>Труба гофрированная ПНД 20 мм с протяжкой легкая черная (100м)</t>
  </si>
  <si>
    <t xml:space="preserve">Крепеж-клипса черная d20мм Plast PROxima </t>
  </si>
  <si>
    <t>Нейлоновые стяжки 4x200</t>
  </si>
  <si>
    <t>Дюбель-гвоздь 6х40</t>
  </si>
  <si>
    <t>Коаксиальный кабель (КИС-В 1х2х0,6)</t>
  </si>
  <si>
    <t>Кабель UTP "витая пара"</t>
  </si>
  <si>
    <t>Блок коммутации приемников/ передатчиков сигнала RS-485 (разветвительная коробка RS-485)</t>
  </si>
  <si>
    <t>Прочие материалы (штукатурка…)</t>
  </si>
  <si>
    <t>ИТОГО средняя стоимость установки 1 шкафа УСПД</t>
  </si>
  <si>
    <t>увеличение</t>
  </si>
  <si>
    <t>Затяжка кабеля в гофротрубу 20 мм</t>
  </si>
  <si>
    <t>Предельная цена за единицу, руб. без НДС вариант 3</t>
  </si>
  <si>
    <t>По сметам</t>
  </si>
  <si>
    <t>Количество по итогу 2021 года на 2022</t>
  </si>
  <si>
    <t>Крепеж-клипса черная d20мм</t>
  </si>
  <si>
    <t>Кабель ВВГнг(A)-LS -П 3х 1,5</t>
  </si>
  <si>
    <t>Цена за единицу, руб. без НДС 2022</t>
  </si>
  <si>
    <t>ИТОГО</t>
  </si>
  <si>
    <t>Предельная стоимость, руб. без НДС в 2022 году</t>
  </si>
  <si>
    <t>1.8.</t>
  </si>
  <si>
    <t>1.9.</t>
  </si>
  <si>
    <t>Стоимость договора</t>
  </si>
  <si>
    <t xml:space="preserve">Общее количество </t>
  </si>
  <si>
    <t>Средняя стоимость установки 1 шкафа УСПД
Перечень работ и материалов Подрядчика при установке шкафа УСПД (с RF- модемом)</t>
  </si>
  <si>
    <t>Средняя стоимсоть установки 1 шкафа УСПД, округленно</t>
  </si>
  <si>
    <t xml:space="preserve">ИТОГО, с НДС </t>
  </si>
  <si>
    <t>Округленно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</si>
</sst>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20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  <charset val="204"/>
    </font>
    <font>
      <sz val="10"/>
      <name val="Times New Roman CYR"/>
    </font>
    <font>
      <sz val="11"/>
      <color indexed="8"/>
      <name val="Helvetica Neue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i/>
      <sz val="14"/>
      <color rgb="FFFF0000"/>
      <name val="Times New Roman"/>
      <family val="1"/>
      <charset val="204"/>
    </font>
    <font>
      <sz val="16"/>
      <name val="Calibri"/>
      <family val="2"/>
      <scheme val="minor"/>
    </font>
    <font>
      <sz val="14"/>
      <color rgb="FFFF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>
      <alignment horizontal="left"/>
    </xf>
    <xf numFmtId="0" fontId="19" fillId="0" borderId="0"/>
    <xf numFmtId="0" fontId="20" fillId="0" borderId="0" applyNumberFormat="0" applyFill="0" applyBorder="0" applyProtection="0">
      <alignment vertical="top"/>
    </xf>
    <xf numFmtId="43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1" applyFont="1" applyFill="1" applyAlignment="1">
      <alignment vertical="center"/>
    </xf>
    <xf numFmtId="3" fontId="3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center"/>
    </xf>
    <xf numFmtId="4" fontId="7" fillId="2" borderId="4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16" fontId="10" fillId="0" borderId="4" xfId="1" applyNumberFormat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4" fontId="5" fillId="0" borderId="4" xfId="1" applyNumberFormat="1" applyFont="1" applyFill="1" applyBorder="1" applyAlignment="1">
      <alignment horizontal="center" vertical="center" wrapText="1"/>
    </xf>
    <xf numFmtId="4" fontId="7" fillId="3" borderId="4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9" fillId="0" borderId="8" xfId="1" applyFont="1" applyFill="1" applyBorder="1" applyAlignment="1">
      <alignment horizontal="left" vertical="center" wrapText="1"/>
    </xf>
    <xf numFmtId="0" fontId="21" fillId="3" borderId="7" xfId="1" applyFont="1" applyFill="1" applyBorder="1" applyAlignment="1">
      <alignment horizontal="center" vertical="center"/>
    </xf>
    <xf numFmtId="16" fontId="22" fillId="2" borderId="4" xfId="1" applyNumberFormat="1" applyFont="1" applyFill="1" applyBorder="1" applyAlignment="1">
      <alignment horizontal="center" vertical="center"/>
    </xf>
    <xf numFmtId="0" fontId="23" fillId="2" borderId="8" xfId="1" applyFont="1" applyFill="1" applyBorder="1" applyAlignment="1">
      <alignment horizontal="left" vertical="center" wrapText="1"/>
    </xf>
    <xf numFmtId="0" fontId="24" fillId="2" borderId="8" xfId="1" applyFont="1" applyFill="1" applyBorder="1" applyAlignment="1">
      <alignment horizontal="center" vertical="center" wrapText="1"/>
    </xf>
    <xf numFmtId="16" fontId="10" fillId="0" borderId="8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164" fontId="3" fillId="0" borderId="3" xfId="10" applyFont="1" applyFill="1" applyBorder="1" applyAlignment="1">
      <alignment vertical="center"/>
    </xf>
    <xf numFmtId="4" fontId="7" fillId="2" borderId="3" xfId="1" applyNumberFormat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164" fontId="3" fillId="0" borderId="0" xfId="10" applyFont="1" applyFill="1" applyAlignment="1">
      <alignment vertical="center"/>
    </xf>
    <xf numFmtId="0" fontId="30" fillId="4" borderId="7" xfId="1" applyFont="1" applyFill="1" applyBorder="1" applyAlignment="1">
      <alignment horizontal="center" vertical="center"/>
    </xf>
    <xf numFmtId="4" fontId="29" fillId="4" borderId="4" xfId="1" applyNumberFormat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vertical="center"/>
    </xf>
    <xf numFmtId="0" fontId="28" fillId="3" borderId="5" xfId="1" applyFont="1" applyFill="1" applyBorder="1" applyAlignment="1">
      <alignment horizontal="left" vertical="center"/>
    </xf>
    <xf numFmtId="0" fontId="5" fillId="5" borderId="0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8" fillId="0" borderId="8" xfId="1" applyNumberFormat="1" applyFont="1" applyFill="1" applyBorder="1" applyAlignment="1">
      <alignment horizontal="center" vertical="center" wrapText="1"/>
    </xf>
    <xf numFmtId="4" fontId="7" fillId="3" borderId="8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4" fontId="29" fillId="4" borderId="8" xfId="1" applyNumberFormat="1" applyFont="1" applyFill="1" applyBorder="1" applyAlignment="1">
      <alignment horizontal="center" vertical="center" wrapText="1"/>
    </xf>
    <xf numFmtId="4" fontId="7" fillId="2" borderId="14" xfId="1" applyNumberFormat="1" applyFont="1" applyFill="1" applyBorder="1" applyAlignment="1">
      <alignment horizontal="center" vertical="center" wrapText="1"/>
    </xf>
    <xf numFmtId="4" fontId="7" fillId="2" borderId="15" xfId="1" applyNumberFormat="1" applyFont="1" applyFill="1" applyBorder="1" applyAlignment="1">
      <alignment horizontal="center" vertical="center" wrapText="1"/>
    </xf>
    <xf numFmtId="4" fontId="5" fillId="0" borderId="14" xfId="1" applyNumberFormat="1" applyFont="1" applyFill="1" applyBorder="1" applyAlignment="1">
      <alignment horizontal="center" vertical="center" wrapText="1"/>
    </xf>
    <xf numFmtId="164" fontId="3" fillId="0" borderId="13" xfId="10" applyFont="1" applyFill="1" applyBorder="1" applyAlignment="1">
      <alignment vertical="center"/>
    </xf>
    <xf numFmtId="164" fontId="3" fillId="6" borderId="13" xfId="10" applyFont="1" applyFill="1" applyBorder="1" applyAlignment="1">
      <alignment vertical="center"/>
    </xf>
    <xf numFmtId="4" fontId="7" fillId="2" borderId="13" xfId="1" applyNumberFormat="1" applyFont="1" applyFill="1" applyBorder="1" applyAlignment="1">
      <alignment horizontal="center" vertical="center" wrapText="1"/>
    </xf>
    <xf numFmtId="4" fontId="8" fillId="0" borderId="14" xfId="1" applyNumberFormat="1" applyFont="1" applyFill="1" applyBorder="1" applyAlignment="1">
      <alignment horizontal="center" vertical="center" wrapText="1"/>
    </xf>
    <xf numFmtId="4" fontId="7" fillId="3" borderId="14" xfId="1" applyNumberFormat="1" applyFont="1" applyFill="1" applyBorder="1" applyAlignment="1">
      <alignment horizontal="center" vertical="center" wrapText="1"/>
    </xf>
    <xf numFmtId="4" fontId="7" fillId="3" borderId="15" xfId="1" applyNumberFormat="1" applyFont="1" applyFill="1" applyBorder="1" applyAlignment="1">
      <alignment horizontal="center" vertical="center" wrapText="1"/>
    </xf>
    <xf numFmtId="4" fontId="5" fillId="0" borderId="15" xfId="1" applyNumberFormat="1" applyFont="1" applyFill="1" applyBorder="1" applyAlignment="1">
      <alignment horizontal="center" vertical="center" wrapText="1"/>
    </xf>
    <xf numFmtId="4" fontId="29" fillId="4" borderId="16" xfId="1" applyNumberFormat="1" applyFont="1" applyFill="1" applyBorder="1" applyAlignment="1">
      <alignment horizontal="center" vertical="center" wrapText="1"/>
    </xf>
    <xf numFmtId="4" fontId="29" fillId="4" borderId="17" xfId="1" applyNumberFormat="1" applyFont="1" applyFill="1" applyBorder="1" applyAlignment="1">
      <alignment horizontal="center" vertical="center" wrapText="1"/>
    </xf>
    <xf numFmtId="4" fontId="29" fillId="4" borderId="18" xfId="1" applyNumberFormat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4" fontId="7" fillId="2" borderId="0" xfId="1" applyNumberFormat="1" applyFont="1" applyFill="1" applyBorder="1" applyAlignment="1">
      <alignment horizontal="center" vertical="center" wrapText="1"/>
    </xf>
    <xf numFmtId="164" fontId="3" fillId="0" borderId="0" xfId="10" applyFont="1" applyFill="1" applyBorder="1" applyAlignment="1">
      <alignment vertical="center"/>
    </xf>
    <xf numFmtId="4" fontId="7" fillId="3" borderId="0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4" fontId="29" fillId="4" borderId="0" xfId="1" applyNumberFormat="1" applyFont="1" applyFill="1" applyBorder="1" applyAlignment="1">
      <alignment horizontal="center" vertical="center" wrapText="1"/>
    </xf>
    <xf numFmtId="16" fontId="32" fillId="0" borderId="4" xfId="1" applyNumberFormat="1" applyFont="1" applyFill="1" applyBorder="1" applyAlignment="1">
      <alignment horizontal="center" vertical="center"/>
    </xf>
    <xf numFmtId="4" fontId="9" fillId="0" borderId="4" xfId="1" applyNumberFormat="1" applyFont="1" applyFill="1" applyBorder="1" applyAlignment="1">
      <alignment horizontal="center" vertical="center" wrapText="1"/>
    </xf>
    <xf numFmtId="4" fontId="24" fillId="0" borderId="4" xfId="1" applyNumberFormat="1" applyFont="1" applyFill="1" applyBorder="1" applyAlignment="1">
      <alignment horizontal="center" vertical="center" wrapText="1"/>
    </xf>
    <xf numFmtId="4" fontId="24" fillId="0" borderId="8" xfId="1" applyNumberFormat="1" applyFont="1" applyFill="1" applyBorder="1" applyAlignment="1">
      <alignment horizontal="center" vertical="center" wrapText="1"/>
    </xf>
    <xf numFmtId="4" fontId="9" fillId="0" borderId="14" xfId="1" applyNumberFormat="1" applyFont="1" applyFill="1" applyBorder="1" applyAlignment="1">
      <alignment horizontal="center" vertical="center" wrapText="1"/>
    </xf>
    <xf numFmtId="164" fontId="33" fillId="0" borderId="13" xfId="10" applyFont="1" applyFill="1" applyBorder="1" applyAlignment="1">
      <alignment vertical="center"/>
    </xf>
    <xf numFmtId="0" fontId="34" fillId="0" borderId="8" xfId="1" applyFont="1" applyFill="1" applyBorder="1" applyAlignment="1">
      <alignment horizontal="left" vertical="center" wrapText="1"/>
    </xf>
    <xf numFmtId="16" fontId="11" fillId="0" borderId="4" xfId="1" applyNumberFormat="1" applyFont="1" applyFill="1" applyBorder="1" applyAlignment="1">
      <alignment horizontal="center" vertical="center"/>
    </xf>
    <xf numFmtId="0" fontId="35" fillId="0" borderId="3" xfId="1" applyFont="1" applyFill="1" applyBorder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/>
    </xf>
    <xf numFmtId="43" fontId="3" fillId="0" borderId="3" xfId="1" applyNumberFormat="1" applyFont="1" applyFill="1" applyBorder="1" applyAlignment="1">
      <alignment horizontal="center" vertical="center"/>
    </xf>
    <xf numFmtId="43" fontId="35" fillId="7" borderId="3" xfId="1" applyNumberFormat="1" applyFont="1" applyFill="1" applyBorder="1" applyAlignment="1">
      <alignment horizontal="center" vertical="center"/>
    </xf>
    <xf numFmtId="0" fontId="26" fillId="0" borderId="0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29" fillId="4" borderId="5" xfId="1" applyFont="1" applyFill="1" applyBorder="1" applyAlignment="1">
      <alignment horizontal="left" vertical="center" wrapText="1"/>
    </xf>
    <xf numFmtId="0" fontId="29" fillId="4" borderId="6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27" fillId="0" borderId="20" xfId="1" applyFont="1" applyFill="1" applyBorder="1" applyAlignment="1">
      <alignment horizontal="center" vertical="center" wrapText="1"/>
    </xf>
    <xf numFmtId="0" fontId="27" fillId="0" borderId="14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11" xfId="1" applyFont="1" applyFill="1" applyBorder="1" applyAlignment="1">
      <alignment horizontal="center" vertical="center" wrapText="1"/>
    </xf>
    <xf numFmtId="0" fontId="27" fillId="0" borderId="13" xfId="1" applyFont="1" applyFill="1" applyBorder="1" applyAlignment="1">
      <alignment horizontal="center" vertical="center" wrapText="1"/>
    </xf>
  </cellXfs>
  <cellStyles count="12">
    <cellStyle name="Excel Built-in Normal" xfId="2"/>
    <cellStyle name="Обычный" xfId="0" builtinId="0"/>
    <cellStyle name="Обычный 2" xfId="3"/>
    <cellStyle name="Обычный 2 2" xfId="4"/>
    <cellStyle name="Обычный 3" xfId="1"/>
    <cellStyle name="Обычный 3 2" xfId="5"/>
    <cellStyle name="Обычный 4" xfId="6"/>
    <cellStyle name="Обычный 5" xfId="7"/>
    <cellStyle name="Обычный 9" xfId="8"/>
    <cellStyle name="Финансовый" xfId="10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zoomScale="70" zoomScaleNormal="70" zoomScaleSheetLayoutView="75" workbookViewId="0">
      <pane ySplit="5" topLeftCell="A6" activePane="bottomLeft" state="frozenSplit"/>
      <selection activeCell="J18" sqref="J18"/>
      <selection pane="bottomLeft" activeCell="J18" sqref="J18"/>
    </sheetView>
  </sheetViews>
  <sheetFormatPr defaultColWidth="9.140625" defaultRowHeight="21"/>
  <cols>
    <col min="1" max="1" width="8.42578125" style="1" customWidth="1"/>
    <col min="2" max="2" width="68.85546875" style="1" customWidth="1"/>
    <col min="3" max="3" width="12.7109375" style="14" customWidth="1"/>
    <col min="4" max="4" width="13.85546875" style="15" customWidth="1"/>
    <col min="5" max="5" width="17.28515625" style="15" customWidth="1"/>
    <col min="6" max="6" width="22.85546875" style="15" customWidth="1"/>
    <col min="7" max="7" width="22.85546875" style="15" hidden="1" customWidth="1"/>
    <col min="8" max="9" width="22.85546875" style="15" customWidth="1"/>
    <col min="10" max="11" width="22.7109375" style="1" customWidth="1"/>
    <col min="12" max="12" width="21.7109375" style="1" customWidth="1"/>
    <col min="13" max="15" width="14.5703125" style="1" customWidth="1"/>
    <col min="16" max="16" width="22" style="1" customWidth="1"/>
    <col min="17" max="16384" width="9.140625" style="1"/>
  </cols>
  <sheetData>
    <row r="1" spans="1:18" ht="25.5" customHeight="1">
      <c r="A1" s="79" t="s">
        <v>42</v>
      </c>
      <c r="B1" s="79"/>
      <c r="C1" s="79"/>
      <c r="D1" s="79"/>
      <c r="E1" s="79"/>
      <c r="F1" s="79"/>
      <c r="G1" s="34"/>
      <c r="H1" s="34"/>
      <c r="I1" s="34"/>
    </row>
    <row r="2" spans="1:18" ht="26.25" customHeight="1">
      <c r="A2" s="80" t="s">
        <v>45</v>
      </c>
      <c r="B2" s="80"/>
      <c r="C2" s="80"/>
      <c r="D2" s="80"/>
      <c r="E2" s="80"/>
      <c r="F2" s="80"/>
      <c r="G2" s="35"/>
      <c r="H2" s="35"/>
      <c r="I2" s="35"/>
    </row>
    <row r="3" spans="1:18" ht="27" thickBot="1">
      <c r="A3" s="81"/>
      <c r="B3" s="81"/>
      <c r="C3" s="81"/>
      <c r="D3" s="81"/>
      <c r="E3" s="81"/>
      <c r="F3" s="81"/>
      <c r="G3" s="35"/>
      <c r="H3" s="35"/>
      <c r="I3" s="35"/>
      <c r="J3" s="2"/>
      <c r="K3" s="2"/>
      <c r="L3" s="2"/>
      <c r="M3" s="2"/>
      <c r="N3" s="2"/>
      <c r="O3" s="2"/>
      <c r="P3" s="2"/>
      <c r="Q3" s="2"/>
      <c r="R3" s="2"/>
    </row>
    <row r="4" spans="1:18" s="3" customFormat="1" ht="21" customHeight="1">
      <c r="A4" s="82" t="s">
        <v>0</v>
      </c>
      <c r="B4" s="82" t="s">
        <v>1</v>
      </c>
      <c r="C4" s="82" t="s">
        <v>2</v>
      </c>
      <c r="D4" s="84" t="s">
        <v>3</v>
      </c>
      <c r="E4" s="84" t="s">
        <v>4</v>
      </c>
      <c r="F4" s="84" t="s">
        <v>50</v>
      </c>
      <c r="G4" s="37"/>
      <c r="H4" s="91" t="s">
        <v>3</v>
      </c>
      <c r="I4" s="90" t="s">
        <v>4</v>
      </c>
      <c r="J4" s="85" t="s">
        <v>49</v>
      </c>
      <c r="K4" s="59"/>
      <c r="L4" s="87" t="s">
        <v>58</v>
      </c>
      <c r="M4" s="33"/>
      <c r="N4" s="33"/>
      <c r="O4" s="33"/>
    </row>
    <row r="5" spans="1:18" s="3" customFormat="1" ht="69" customHeight="1">
      <c r="A5" s="83"/>
      <c r="B5" s="83"/>
      <c r="C5" s="83"/>
      <c r="D5" s="84"/>
      <c r="E5" s="84"/>
      <c r="F5" s="84"/>
      <c r="G5" s="37"/>
      <c r="H5" s="92"/>
      <c r="I5" s="84"/>
      <c r="J5" s="86"/>
      <c r="K5" s="60"/>
      <c r="L5" s="87"/>
      <c r="M5" s="33" t="s">
        <v>69</v>
      </c>
      <c r="N5" s="33" t="s">
        <v>72</v>
      </c>
      <c r="O5" s="33"/>
    </row>
    <row r="6" spans="1:18">
      <c r="A6" s="18" t="s">
        <v>29</v>
      </c>
      <c r="B6" s="19" t="s">
        <v>24</v>
      </c>
      <c r="C6" s="20"/>
      <c r="D6" s="6"/>
      <c r="E6" s="6"/>
      <c r="F6" s="4">
        <f>F7+F8+F9+F10+F12+F13+F14</f>
        <v>6373.62</v>
      </c>
      <c r="G6" s="38">
        <f>SUM(G7:G17)</f>
        <v>7494.5208000000011</v>
      </c>
      <c r="H6" s="43"/>
      <c r="I6" s="4"/>
      <c r="J6" s="44">
        <f>SUM(J7:J17)</f>
        <v>7688.8474999999999</v>
      </c>
      <c r="K6" s="61"/>
      <c r="L6" s="2"/>
      <c r="M6" s="2"/>
      <c r="N6" s="2"/>
      <c r="O6" s="44">
        <f>SUM(O7:O17)</f>
        <v>8400.0480647462282</v>
      </c>
      <c r="P6" s="2"/>
    </row>
    <row r="7" spans="1:18" ht="37.5">
      <c r="A7" s="7" t="s">
        <v>5</v>
      </c>
      <c r="B7" s="16" t="s">
        <v>46</v>
      </c>
      <c r="C7" s="8" t="s">
        <v>6</v>
      </c>
      <c r="D7" s="9">
        <v>1</v>
      </c>
      <c r="E7" s="9">
        <f>2203.36+700-0.33-700</f>
        <v>2203.0300000000002</v>
      </c>
      <c r="F7" s="5">
        <f t="shared" ref="F7:F14" si="0">D7*E7</f>
        <v>2203.0300000000002</v>
      </c>
      <c r="G7" s="39">
        <f>F7*1.04</f>
        <v>2291.1512000000002</v>
      </c>
      <c r="H7" s="45">
        <v>1</v>
      </c>
      <c r="I7" s="5">
        <f>J7/H7</f>
        <v>2533.4845</v>
      </c>
      <c r="J7" s="46">
        <f>F7*1.15</f>
        <v>2533.4845</v>
      </c>
      <c r="K7" s="62">
        <f>J7/F7</f>
        <v>1.1499999999999999</v>
      </c>
      <c r="L7" s="28">
        <v>2941.15</v>
      </c>
      <c r="M7" s="28">
        <f>L7/F7</f>
        <v>1.3350476389336503</v>
      </c>
      <c r="N7" s="28">
        <v>3708.0411522633754</v>
      </c>
      <c r="O7" s="28">
        <f>N7*H7</f>
        <v>3708.0411522633754</v>
      </c>
      <c r="P7" s="2" t="s">
        <v>55</v>
      </c>
    </row>
    <row r="8" spans="1:18" ht="37.5">
      <c r="A8" s="7" t="s">
        <v>7</v>
      </c>
      <c r="B8" s="16" t="s">
        <v>47</v>
      </c>
      <c r="C8" s="8" t="s">
        <v>6</v>
      </c>
      <c r="D8" s="9">
        <v>1</v>
      </c>
      <c r="E8" s="9">
        <f>1101.35+622+57.98+206.61+215.51-700+48.97+555.1+47.92+162.5</f>
        <v>2317.94</v>
      </c>
      <c r="F8" s="5">
        <f t="shared" si="0"/>
        <v>2317.94</v>
      </c>
      <c r="G8" s="39">
        <f t="shared" ref="G8:G17" si="1">F8*1.04</f>
        <v>2410.6576</v>
      </c>
      <c r="H8" s="45">
        <v>1</v>
      </c>
      <c r="I8" s="5">
        <f t="shared" ref="I8:I9" si="2">J8/H8</f>
        <v>2665.6309999999999</v>
      </c>
      <c r="J8" s="46">
        <f>F8*1.15</f>
        <v>2665.6309999999999</v>
      </c>
      <c r="K8" s="62">
        <f t="shared" ref="K8:K14" si="3">J8/F8</f>
        <v>1.1499999999999999</v>
      </c>
      <c r="L8" s="28">
        <v>2450.66</v>
      </c>
      <c r="M8" s="28">
        <f>L8/F8</f>
        <v>1.0572577374737913</v>
      </c>
      <c r="N8" s="28">
        <v>2242.2421124828529</v>
      </c>
      <c r="O8" s="28">
        <f t="shared" ref="O8:O14" si="4">N8*H8</f>
        <v>2242.2421124828529</v>
      </c>
      <c r="P8" s="2" t="s">
        <v>47</v>
      </c>
    </row>
    <row r="9" spans="1:18" ht="37.5">
      <c r="A9" s="7" t="s">
        <v>8</v>
      </c>
      <c r="B9" s="16" t="s">
        <v>9</v>
      </c>
      <c r="C9" s="8" t="s">
        <v>6</v>
      </c>
      <c r="D9" s="9">
        <v>1</v>
      </c>
      <c r="E9" s="9">
        <v>500</v>
      </c>
      <c r="F9" s="5">
        <f t="shared" si="0"/>
        <v>500</v>
      </c>
      <c r="G9" s="39">
        <f t="shared" si="1"/>
        <v>520</v>
      </c>
      <c r="H9" s="45">
        <v>1</v>
      </c>
      <c r="I9" s="5">
        <f t="shared" si="2"/>
        <v>550</v>
      </c>
      <c r="J9" s="46">
        <f>F9*1.1</f>
        <v>550</v>
      </c>
      <c r="K9" s="62">
        <f t="shared" si="3"/>
        <v>1.1000000000000001</v>
      </c>
      <c r="L9" s="28">
        <v>520</v>
      </c>
      <c r="M9" s="28">
        <f>L9/F9</f>
        <v>1.04</v>
      </c>
      <c r="N9" s="28">
        <v>550</v>
      </c>
      <c r="O9" s="28">
        <f t="shared" si="4"/>
        <v>550</v>
      </c>
      <c r="P9" s="2" t="s">
        <v>56</v>
      </c>
    </row>
    <row r="10" spans="1:18">
      <c r="A10" s="7" t="s">
        <v>30</v>
      </c>
      <c r="B10" s="16" t="s">
        <v>41</v>
      </c>
      <c r="C10" s="8" t="s">
        <v>11</v>
      </c>
      <c r="D10" s="9">
        <v>15</v>
      </c>
      <c r="E10" s="9">
        <v>55.51</v>
      </c>
      <c r="F10" s="5">
        <f t="shared" si="0"/>
        <v>832.65</v>
      </c>
      <c r="G10" s="39">
        <f t="shared" si="1"/>
        <v>865.95600000000002</v>
      </c>
      <c r="H10" s="45">
        <v>5</v>
      </c>
      <c r="I10" s="5">
        <f>E10*1.1</f>
        <v>61.061</v>
      </c>
      <c r="J10" s="47">
        <f>H10*I10</f>
        <v>305.30500000000001</v>
      </c>
      <c r="K10" s="62">
        <f t="shared" si="3"/>
        <v>0.3666666666666667</v>
      </c>
      <c r="L10" s="28">
        <v>57.73</v>
      </c>
      <c r="M10" s="28">
        <f>J10/E10</f>
        <v>5.5</v>
      </c>
      <c r="N10" s="28">
        <v>57.730400000000003</v>
      </c>
      <c r="O10" s="28">
        <f t="shared" si="4"/>
        <v>288.65200000000004</v>
      </c>
      <c r="P10" s="2" t="s">
        <v>57</v>
      </c>
    </row>
    <row r="11" spans="1:18">
      <c r="A11" s="7"/>
      <c r="B11" s="16" t="s">
        <v>54</v>
      </c>
      <c r="C11" s="8" t="s">
        <v>11</v>
      </c>
      <c r="D11" s="9">
        <v>15</v>
      </c>
      <c r="E11" s="9">
        <v>55.51</v>
      </c>
      <c r="F11" s="5">
        <f t="shared" si="0"/>
        <v>832.65</v>
      </c>
      <c r="G11" s="39">
        <f t="shared" si="1"/>
        <v>865.95600000000002</v>
      </c>
      <c r="H11" s="45">
        <v>7</v>
      </c>
      <c r="I11" s="5">
        <f>E11*1.1</f>
        <v>61.061</v>
      </c>
      <c r="J11" s="47">
        <f>H11*I11</f>
        <v>427.42700000000002</v>
      </c>
      <c r="K11" s="62">
        <f t="shared" si="3"/>
        <v>0.51333333333333342</v>
      </c>
      <c r="L11" s="28">
        <v>57.73</v>
      </c>
      <c r="M11" s="28"/>
      <c r="N11" s="28">
        <v>57.730400000000003</v>
      </c>
      <c r="O11" s="28">
        <f t="shared" si="4"/>
        <v>404.11279999999999</v>
      </c>
      <c r="P11" s="2" t="s">
        <v>54</v>
      </c>
    </row>
    <row r="12" spans="1:18">
      <c r="A12" s="7" t="s">
        <v>31</v>
      </c>
      <c r="B12" s="16" t="s">
        <v>48</v>
      </c>
      <c r="C12" s="8" t="s">
        <v>6</v>
      </c>
      <c r="D12" s="9">
        <v>1</v>
      </c>
      <c r="E12" s="9">
        <v>250</v>
      </c>
      <c r="F12" s="5">
        <f t="shared" si="0"/>
        <v>250</v>
      </c>
      <c r="G12" s="39">
        <f t="shared" si="1"/>
        <v>260</v>
      </c>
      <c r="H12" s="45">
        <v>2</v>
      </c>
      <c r="I12" s="5">
        <v>300</v>
      </c>
      <c r="J12" s="47">
        <f>H12*I12</f>
        <v>600</v>
      </c>
      <c r="K12" s="62">
        <f>I12/E12</f>
        <v>1.2</v>
      </c>
      <c r="L12" s="28">
        <v>300</v>
      </c>
      <c r="M12" s="28">
        <f>L12/F12</f>
        <v>1.2</v>
      </c>
      <c r="N12" s="28">
        <v>300</v>
      </c>
      <c r="O12" s="28">
        <f t="shared" si="4"/>
        <v>600</v>
      </c>
      <c r="P12" s="2" t="s">
        <v>48</v>
      </c>
    </row>
    <row r="13" spans="1:18">
      <c r="A13" s="7" t="s">
        <v>32</v>
      </c>
      <c r="B13" s="16" t="s">
        <v>12</v>
      </c>
      <c r="C13" s="8" t="s">
        <v>6</v>
      </c>
      <c r="D13" s="9">
        <v>1</v>
      </c>
      <c r="E13" s="9">
        <v>150</v>
      </c>
      <c r="F13" s="5">
        <f t="shared" si="0"/>
        <v>150</v>
      </c>
      <c r="G13" s="39">
        <f t="shared" si="1"/>
        <v>156</v>
      </c>
      <c r="H13" s="45">
        <v>1</v>
      </c>
      <c r="I13" s="5">
        <v>200</v>
      </c>
      <c r="J13" s="46">
        <f>H13*I13</f>
        <v>200</v>
      </c>
      <c r="K13" s="62">
        <f t="shared" si="3"/>
        <v>1.3333333333333333</v>
      </c>
      <c r="L13" s="28">
        <v>200</v>
      </c>
      <c r="M13" s="28">
        <f>L13/F13</f>
        <v>1.3333333333333333</v>
      </c>
      <c r="N13" s="28">
        <v>200</v>
      </c>
      <c r="O13" s="28">
        <f t="shared" si="4"/>
        <v>200</v>
      </c>
      <c r="P13" s="2" t="s">
        <v>12</v>
      </c>
    </row>
    <row r="14" spans="1:18" ht="37.5">
      <c r="A14" s="7" t="s">
        <v>33</v>
      </c>
      <c r="B14" s="16" t="s">
        <v>13</v>
      </c>
      <c r="C14" s="8" t="s">
        <v>6</v>
      </c>
      <c r="D14" s="9">
        <v>1</v>
      </c>
      <c r="E14" s="9">
        <v>120</v>
      </c>
      <c r="F14" s="5">
        <f t="shared" si="0"/>
        <v>120</v>
      </c>
      <c r="G14" s="39">
        <f t="shared" si="1"/>
        <v>124.80000000000001</v>
      </c>
      <c r="H14" s="45">
        <v>1</v>
      </c>
      <c r="I14" s="5">
        <f>J14/H14</f>
        <v>132</v>
      </c>
      <c r="J14" s="46">
        <f>F14*1.1</f>
        <v>132</v>
      </c>
      <c r="K14" s="62">
        <f t="shared" si="3"/>
        <v>1.1000000000000001</v>
      </c>
      <c r="L14" s="28">
        <v>124.8</v>
      </c>
      <c r="M14" s="28">
        <f>L14/F14</f>
        <v>1.04</v>
      </c>
      <c r="N14" s="28">
        <v>132</v>
      </c>
      <c r="O14" s="28">
        <f t="shared" si="4"/>
        <v>132</v>
      </c>
      <c r="P14" s="2" t="s">
        <v>13</v>
      </c>
    </row>
    <row r="15" spans="1:18">
      <c r="A15" s="7"/>
      <c r="B15" s="72" t="s">
        <v>51</v>
      </c>
      <c r="C15" s="8"/>
      <c r="D15" s="9"/>
      <c r="E15" s="9"/>
      <c r="F15" s="5"/>
      <c r="G15" s="39">
        <f t="shared" si="1"/>
        <v>0</v>
      </c>
      <c r="H15" s="45"/>
      <c r="I15" s="5"/>
      <c r="J15" s="46">
        <f>F15*1.04</f>
        <v>0</v>
      </c>
      <c r="K15" s="62"/>
      <c r="L15" s="28">
        <v>30</v>
      </c>
      <c r="M15" s="28"/>
      <c r="N15" s="28"/>
      <c r="O15" s="28"/>
      <c r="P15" s="2" t="s">
        <v>51</v>
      </c>
    </row>
    <row r="16" spans="1:18" ht="56.25">
      <c r="A16" s="7"/>
      <c r="B16" s="72" t="s">
        <v>52</v>
      </c>
      <c r="C16" s="8"/>
      <c r="D16" s="9"/>
      <c r="E16" s="9"/>
      <c r="F16" s="5"/>
      <c r="G16" s="39">
        <f t="shared" si="1"/>
        <v>0</v>
      </c>
      <c r="H16" s="45"/>
      <c r="I16" s="5"/>
      <c r="J16" s="46">
        <f>F16*1.04</f>
        <v>0</v>
      </c>
      <c r="K16" s="62"/>
      <c r="L16" s="28">
        <v>220</v>
      </c>
      <c r="M16" s="28"/>
      <c r="N16" s="28"/>
      <c r="O16" s="28"/>
      <c r="P16" s="2" t="s">
        <v>52</v>
      </c>
    </row>
    <row r="17" spans="1:18">
      <c r="A17" s="66"/>
      <c r="B17" s="16" t="s">
        <v>70</v>
      </c>
      <c r="C17" s="8"/>
      <c r="D17" s="67"/>
      <c r="E17" s="67"/>
      <c r="F17" s="68"/>
      <c r="G17" s="69">
        <f t="shared" si="1"/>
        <v>0</v>
      </c>
      <c r="H17" s="70">
        <v>11</v>
      </c>
      <c r="I17" s="68">
        <v>25</v>
      </c>
      <c r="J17" s="71">
        <f>H17*I17</f>
        <v>275</v>
      </c>
      <c r="K17" s="62"/>
      <c r="L17" s="28">
        <v>52</v>
      </c>
      <c r="M17" s="28"/>
      <c r="N17" s="28">
        <v>25</v>
      </c>
      <c r="O17" s="28">
        <f t="shared" ref="O17" si="5">N17*H17</f>
        <v>275</v>
      </c>
      <c r="P17" s="2" t="s">
        <v>53</v>
      </c>
    </row>
    <row r="18" spans="1:18">
      <c r="A18" s="18" t="s">
        <v>34</v>
      </c>
      <c r="B18" s="19" t="s">
        <v>25</v>
      </c>
      <c r="C18" s="20"/>
      <c r="D18" s="6"/>
      <c r="E18" s="6"/>
      <c r="F18" s="4">
        <f>F19+F20+F21+F22+F23+F24+F25+F26+F27</f>
        <v>1831.38</v>
      </c>
      <c r="G18" s="38">
        <f>SUM(G19:G27)</f>
        <v>2563.9319999999998</v>
      </c>
      <c r="H18" s="43"/>
      <c r="I18" s="4"/>
      <c r="J18" s="48">
        <f>SUM(J19:J27)</f>
        <v>1177.125</v>
      </c>
      <c r="K18" s="61"/>
      <c r="N18" s="48"/>
      <c r="O18" s="48">
        <f>SUM(O19:O27)</f>
        <v>1177.125</v>
      </c>
    </row>
    <row r="19" spans="1:18">
      <c r="A19" s="7" t="s">
        <v>10</v>
      </c>
      <c r="B19" s="16" t="s">
        <v>15</v>
      </c>
      <c r="C19" s="8" t="s">
        <v>11</v>
      </c>
      <c r="D19" s="9">
        <v>7</v>
      </c>
      <c r="E19" s="9">
        <v>59.27</v>
      </c>
      <c r="F19" s="5">
        <f t="shared" ref="F19:F26" si="6">D19*E19</f>
        <v>414.89000000000004</v>
      </c>
      <c r="G19" s="39">
        <f>F19*1.4</f>
        <v>580.846</v>
      </c>
      <c r="H19" s="49">
        <v>5</v>
      </c>
      <c r="I19" s="5">
        <v>88.905000000000001</v>
      </c>
      <c r="J19" s="46">
        <f>H19*I19</f>
        <v>444.52499999999998</v>
      </c>
      <c r="K19" s="62">
        <f>I19/E19</f>
        <v>1.5</v>
      </c>
      <c r="L19" s="1">
        <f>E19*1.5</f>
        <v>88.905000000000001</v>
      </c>
      <c r="M19" s="28">
        <f t="shared" ref="M19:M26" si="7">L19/E19</f>
        <v>1.5</v>
      </c>
      <c r="N19" s="28">
        <v>88.905000000000001</v>
      </c>
      <c r="O19" s="28">
        <f>N19*H19</f>
        <v>444.52499999999998</v>
      </c>
      <c r="P19" s="1" t="s">
        <v>59</v>
      </c>
    </row>
    <row r="20" spans="1:18">
      <c r="A20" s="7" t="s">
        <v>14</v>
      </c>
      <c r="B20" s="16" t="s">
        <v>16</v>
      </c>
      <c r="C20" s="8" t="s">
        <v>11</v>
      </c>
      <c r="D20" s="9">
        <v>15</v>
      </c>
      <c r="E20" s="9">
        <v>29.17</v>
      </c>
      <c r="F20" s="5">
        <f t="shared" si="6"/>
        <v>437.55</v>
      </c>
      <c r="G20" s="39">
        <f t="shared" ref="G20:G27" si="8">F20*1.4</f>
        <v>612.56999999999994</v>
      </c>
      <c r="H20" s="49">
        <v>12</v>
      </c>
      <c r="I20" s="5">
        <v>43.755000000000003</v>
      </c>
      <c r="J20" s="46">
        <f t="shared" ref="J20:J27" si="9">H20*I20</f>
        <v>525.06000000000006</v>
      </c>
      <c r="K20" s="62">
        <f t="shared" ref="K20:K27" si="10">I20/E20</f>
        <v>1.5</v>
      </c>
      <c r="L20" s="1">
        <f t="shared" ref="L20:L23" si="11">E20*1.5</f>
        <v>43.755000000000003</v>
      </c>
      <c r="M20" s="28">
        <f t="shared" si="7"/>
        <v>1.5</v>
      </c>
      <c r="N20" s="28">
        <v>43.755000000000003</v>
      </c>
      <c r="O20" s="28">
        <f t="shared" ref="O20:O27" si="12">N20*H20</f>
        <v>525.06000000000006</v>
      </c>
      <c r="P20" s="1" t="s">
        <v>60</v>
      </c>
    </row>
    <row r="21" spans="1:18">
      <c r="A21" s="7" t="s">
        <v>35</v>
      </c>
      <c r="B21" s="16" t="s">
        <v>17</v>
      </c>
      <c r="C21" s="8" t="s">
        <v>6</v>
      </c>
      <c r="D21" s="9">
        <v>15</v>
      </c>
      <c r="E21" s="9">
        <v>3.33</v>
      </c>
      <c r="F21" s="5">
        <f t="shared" si="6"/>
        <v>49.95</v>
      </c>
      <c r="G21" s="39">
        <f t="shared" si="8"/>
        <v>69.929999999999993</v>
      </c>
      <c r="H21" s="49">
        <v>12</v>
      </c>
      <c r="I21" s="5">
        <v>4.9950000000000001</v>
      </c>
      <c r="J21" s="46">
        <f t="shared" si="9"/>
        <v>59.94</v>
      </c>
      <c r="K21" s="62">
        <f t="shared" si="10"/>
        <v>1.5</v>
      </c>
      <c r="L21" s="1">
        <f t="shared" si="11"/>
        <v>4.9950000000000001</v>
      </c>
      <c r="M21" s="28">
        <f t="shared" si="7"/>
        <v>1.5</v>
      </c>
      <c r="N21" s="28">
        <v>4.9950000000000001</v>
      </c>
      <c r="O21" s="28">
        <f t="shared" si="12"/>
        <v>59.94</v>
      </c>
      <c r="P21" s="1" t="s">
        <v>61</v>
      </c>
    </row>
    <row r="22" spans="1:18">
      <c r="A22" s="7" t="s">
        <v>36</v>
      </c>
      <c r="B22" s="16" t="s">
        <v>18</v>
      </c>
      <c r="C22" s="8" t="s">
        <v>6</v>
      </c>
      <c r="D22" s="9">
        <v>5</v>
      </c>
      <c r="E22" s="9">
        <v>1.25</v>
      </c>
      <c r="F22" s="5">
        <f t="shared" si="6"/>
        <v>6.25</v>
      </c>
      <c r="G22" s="39">
        <f t="shared" si="8"/>
        <v>8.75</v>
      </c>
      <c r="H22" s="49">
        <v>8</v>
      </c>
      <c r="I22" s="5">
        <v>1.875</v>
      </c>
      <c r="J22" s="46">
        <f t="shared" si="9"/>
        <v>15</v>
      </c>
      <c r="K22" s="62">
        <f t="shared" si="10"/>
        <v>1.5</v>
      </c>
      <c r="L22" s="1">
        <f t="shared" si="11"/>
        <v>1.875</v>
      </c>
      <c r="M22" s="28">
        <f t="shared" si="7"/>
        <v>1.5</v>
      </c>
      <c r="N22" s="28">
        <v>1.875</v>
      </c>
      <c r="O22" s="28">
        <f t="shared" si="12"/>
        <v>15</v>
      </c>
      <c r="P22" s="1" t="s">
        <v>62</v>
      </c>
    </row>
    <row r="23" spans="1:18">
      <c r="A23" s="7" t="s">
        <v>37</v>
      </c>
      <c r="B23" s="16" t="s">
        <v>19</v>
      </c>
      <c r="C23" s="8" t="s">
        <v>6</v>
      </c>
      <c r="D23" s="9">
        <v>20</v>
      </c>
      <c r="E23" s="9">
        <v>1.42</v>
      </c>
      <c r="F23" s="5">
        <f t="shared" si="6"/>
        <v>28.4</v>
      </c>
      <c r="G23" s="39">
        <f t="shared" si="8"/>
        <v>39.76</v>
      </c>
      <c r="H23" s="49">
        <v>20</v>
      </c>
      <c r="I23" s="5">
        <v>2.13</v>
      </c>
      <c r="J23" s="46">
        <f t="shared" si="9"/>
        <v>42.599999999999994</v>
      </c>
      <c r="K23" s="62">
        <f t="shared" si="10"/>
        <v>1.5</v>
      </c>
      <c r="L23" s="1">
        <f t="shared" si="11"/>
        <v>2.13</v>
      </c>
      <c r="M23" s="28">
        <f t="shared" si="7"/>
        <v>1.5</v>
      </c>
      <c r="N23" s="28">
        <v>2.13</v>
      </c>
      <c r="O23" s="28">
        <f t="shared" si="12"/>
        <v>42.599999999999994</v>
      </c>
      <c r="P23" s="1" t="s">
        <v>63</v>
      </c>
    </row>
    <row r="24" spans="1:18">
      <c r="A24" s="7" t="s">
        <v>38</v>
      </c>
      <c r="B24" s="72" t="s">
        <v>20</v>
      </c>
      <c r="C24" s="8" t="s">
        <v>11</v>
      </c>
      <c r="D24" s="9">
        <v>8</v>
      </c>
      <c r="E24" s="9">
        <v>73.209999999999994</v>
      </c>
      <c r="F24" s="5">
        <f t="shared" si="6"/>
        <v>585.67999999999995</v>
      </c>
      <c r="G24" s="39">
        <f t="shared" si="8"/>
        <v>819.95199999999988</v>
      </c>
      <c r="H24" s="49"/>
      <c r="I24" s="5">
        <v>102.49</v>
      </c>
      <c r="J24" s="46">
        <f t="shared" si="9"/>
        <v>0</v>
      </c>
      <c r="K24" s="62"/>
      <c r="M24" s="28">
        <f t="shared" si="7"/>
        <v>0</v>
      </c>
      <c r="N24" s="28"/>
      <c r="O24" s="28">
        <f t="shared" si="12"/>
        <v>0</v>
      </c>
      <c r="P24" s="2" t="s">
        <v>64</v>
      </c>
      <c r="Q24" s="2"/>
      <c r="R24" s="2"/>
    </row>
    <row r="25" spans="1:18" s="3" customFormat="1">
      <c r="A25" s="7" t="s">
        <v>39</v>
      </c>
      <c r="B25" s="72" t="s">
        <v>21</v>
      </c>
      <c r="C25" s="8" t="s">
        <v>6</v>
      </c>
      <c r="D25" s="9">
        <v>1</v>
      </c>
      <c r="E25" s="9">
        <v>57.94</v>
      </c>
      <c r="F25" s="5">
        <f t="shared" si="6"/>
        <v>57.94</v>
      </c>
      <c r="G25" s="39">
        <f t="shared" si="8"/>
        <v>81.115999999999985</v>
      </c>
      <c r="H25" s="49"/>
      <c r="I25" s="5">
        <v>81.12</v>
      </c>
      <c r="J25" s="46">
        <f t="shared" si="9"/>
        <v>0</v>
      </c>
      <c r="K25" s="62"/>
      <c r="L25" s="1"/>
      <c r="M25" s="28">
        <f t="shared" si="7"/>
        <v>0</v>
      </c>
      <c r="N25" s="28"/>
      <c r="O25" s="28">
        <f t="shared" si="12"/>
        <v>0</v>
      </c>
      <c r="P25" s="3" t="s">
        <v>21</v>
      </c>
    </row>
    <row r="26" spans="1:18" s="13" customFormat="1" ht="21.75" customHeight="1">
      <c r="A26" s="7" t="s">
        <v>40</v>
      </c>
      <c r="B26" s="72" t="s">
        <v>22</v>
      </c>
      <c r="C26" s="8" t="s">
        <v>6</v>
      </c>
      <c r="D26" s="9">
        <v>2</v>
      </c>
      <c r="E26" s="9">
        <v>110.36</v>
      </c>
      <c r="F26" s="5">
        <f t="shared" si="6"/>
        <v>220.72</v>
      </c>
      <c r="G26" s="39">
        <f t="shared" si="8"/>
        <v>309.00799999999998</v>
      </c>
      <c r="H26" s="49"/>
      <c r="I26" s="5">
        <v>154.5</v>
      </c>
      <c r="J26" s="46">
        <f t="shared" si="9"/>
        <v>0</v>
      </c>
      <c r="K26" s="62"/>
      <c r="L26" s="1"/>
      <c r="M26" s="28">
        <f t="shared" si="7"/>
        <v>0</v>
      </c>
      <c r="N26" s="28"/>
      <c r="O26" s="28">
        <f t="shared" si="12"/>
        <v>0</v>
      </c>
      <c r="P26" s="3" t="s">
        <v>22</v>
      </c>
    </row>
    <row r="27" spans="1:18">
      <c r="A27" s="21" t="s">
        <v>43</v>
      </c>
      <c r="B27" s="22" t="s">
        <v>44</v>
      </c>
      <c r="C27" s="8" t="s">
        <v>6</v>
      </c>
      <c r="D27" s="9">
        <v>1</v>
      </c>
      <c r="E27" s="23">
        <v>30</v>
      </c>
      <c r="F27" s="5">
        <f>D27*E27</f>
        <v>30</v>
      </c>
      <c r="G27" s="39">
        <f t="shared" si="8"/>
        <v>42</v>
      </c>
      <c r="H27" s="49">
        <v>1</v>
      </c>
      <c r="I27" s="5">
        <v>90</v>
      </c>
      <c r="J27" s="46">
        <f t="shared" si="9"/>
        <v>90</v>
      </c>
      <c r="K27" s="62">
        <f t="shared" si="10"/>
        <v>3</v>
      </c>
      <c r="L27" s="1">
        <v>90</v>
      </c>
      <c r="N27" s="28">
        <v>90</v>
      </c>
      <c r="O27" s="28">
        <f t="shared" si="12"/>
        <v>90</v>
      </c>
    </row>
    <row r="28" spans="1:18" ht="21.75" customHeight="1">
      <c r="A28" s="32" t="s">
        <v>26</v>
      </c>
      <c r="B28" s="26"/>
      <c r="C28" s="17" t="s">
        <v>28</v>
      </c>
      <c r="D28" s="10"/>
      <c r="E28" s="10"/>
      <c r="F28" s="10">
        <f>F6+F18</f>
        <v>8205</v>
      </c>
      <c r="G28" s="40">
        <f>G6+G18</f>
        <v>10058.452800000001</v>
      </c>
      <c r="H28" s="50"/>
      <c r="I28" s="10"/>
      <c r="J28" s="51">
        <f>J18+J6</f>
        <v>8865.9724999999999</v>
      </c>
      <c r="K28" s="63"/>
      <c r="O28" s="51">
        <f>O18+O6</f>
        <v>9577.1730647462282</v>
      </c>
    </row>
    <row r="29" spans="1:18">
      <c r="A29" s="36"/>
      <c r="B29" s="11" t="s">
        <v>23</v>
      </c>
      <c r="C29" s="12"/>
      <c r="D29" s="9"/>
      <c r="E29" s="9"/>
      <c r="F29" s="9">
        <f>F28*0.2</f>
        <v>1641</v>
      </c>
      <c r="G29" s="41">
        <f>G28*0.2</f>
        <v>2011.6905600000002</v>
      </c>
      <c r="H29" s="45"/>
      <c r="I29" s="9"/>
      <c r="J29" s="52">
        <f>J28*0.2</f>
        <v>1773.1945000000001</v>
      </c>
      <c r="K29" s="64"/>
    </row>
    <row r="30" spans="1:18" s="31" customFormat="1" ht="27.75" customHeight="1" thickBot="1">
      <c r="A30" s="88" t="s">
        <v>68</v>
      </c>
      <c r="B30" s="89"/>
      <c r="C30" s="29" t="s">
        <v>27</v>
      </c>
      <c r="D30" s="30"/>
      <c r="E30" s="30"/>
      <c r="F30" s="30">
        <f>F28+F29</f>
        <v>9846</v>
      </c>
      <c r="G30" s="42">
        <f>G28+G29</f>
        <v>12070.143360000002</v>
      </c>
      <c r="H30" s="53"/>
      <c r="I30" s="54"/>
      <c r="J30" s="55">
        <f>J28+J29</f>
        <v>10639.166999999999</v>
      </c>
      <c r="K30" s="65"/>
    </row>
  </sheetData>
  <mergeCells count="14">
    <mergeCell ref="J4:J5"/>
    <mergeCell ref="L4:L5"/>
    <mergeCell ref="A30:B30"/>
    <mergeCell ref="I4:I5"/>
    <mergeCell ref="H4:H5"/>
    <mergeCell ref="A1:F1"/>
    <mergeCell ref="A2:F2"/>
    <mergeCell ref="A3:F3"/>
    <mergeCell ref="A4:A5"/>
    <mergeCell ref="B4:B5"/>
    <mergeCell ref="C4:C5"/>
    <mergeCell ref="D4:D5"/>
    <mergeCell ref="E4:E5"/>
    <mergeCell ref="F4:F5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zoomScale="70" zoomScaleNormal="70" zoomScaleSheetLayoutView="75" workbookViewId="0">
      <pane ySplit="5" topLeftCell="A6" activePane="bottomLeft" state="frozenSplit"/>
      <selection activeCell="J18" sqref="J18"/>
      <selection pane="bottomLeft" activeCell="H27" sqref="H27"/>
    </sheetView>
  </sheetViews>
  <sheetFormatPr defaultColWidth="9.140625" defaultRowHeight="21"/>
  <cols>
    <col min="1" max="1" width="8.42578125" style="1" customWidth="1"/>
    <col min="2" max="2" width="68.85546875" style="1" customWidth="1"/>
    <col min="3" max="3" width="12.7109375" style="14" customWidth="1"/>
    <col min="4" max="4" width="13.85546875" style="15" customWidth="1"/>
    <col min="5" max="5" width="17.28515625" style="15" customWidth="1"/>
    <col min="6" max="6" width="22.85546875" style="15" customWidth="1"/>
    <col min="7" max="7" width="22.7109375" style="1" customWidth="1"/>
    <col min="8" max="8" width="21.7109375" style="1" customWidth="1"/>
    <col min="9" max="9" width="14.5703125" style="1" customWidth="1"/>
    <col min="10" max="10" width="22.28515625" style="1" customWidth="1"/>
    <col min="11" max="11" width="22" style="1" customWidth="1"/>
    <col min="12" max="16384" width="9.140625" style="1"/>
  </cols>
  <sheetData>
    <row r="1" spans="1:13" ht="25.5" customHeight="1">
      <c r="A1" s="79" t="s">
        <v>42</v>
      </c>
      <c r="B1" s="79"/>
      <c r="C1" s="79"/>
      <c r="D1" s="79"/>
      <c r="E1" s="79"/>
      <c r="F1" s="79"/>
    </row>
    <row r="2" spans="1:13" ht="26.25" customHeight="1">
      <c r="A2" s="80" t="s">
        <v>45</v>
      </c>
      <c r="B2" s="80"/>
      <c r="C2" s="80"/>
      <c r="D2" s="80"/>
      <c r="E2" s="80"/>
      <c r="F2" s="80"/>
    </row>
    <row r="3" spans="1:13" ht="26.25">
      <c r="A3" s="81"/>
      <c r="B3" s="81"/>
      <c r="C3" s="81"/>
      <c r="D3" s="81"/>
      <c r="E3" s="81"/>
      <c r="F3" s="81"/>
      <c r="G3" s="2"/>
      <c r="H3" s="2"/>
      <c r="I3" s="2"/>
      <c r="J3" s="2"/>
      <c r="K3" s="2"/>
      <c r="L3" s="2"/>
      <c r="M3" s="2"/>
    </row>
    <row r="4" spans="1:13" s="3" customFormat="1" ht="21" customHeight="1">
      <c r="A4" s="82" t="s">
        <v>0</v>
      </c>
      <c r="B4" s="82" t="s">
        <v>1</v>
      </c>
      <c r="C4" s="82" t="s">
        <v>2</v>
      </c>
      <c r="D4" s="84" t="s">
        <v>3</v>
      </c>
      <c r="E4" s="84" t="s">
        <v>4</v>
      </c>
      <c r="F4" s="84" t="s">
        <v>50</v>
      </c>
      <c r="G4" s="84" t="s">
        <v>49</v>
      </c>
      <c r="H4" s="93" t="s">
        <v>58</v>
      </c>
      <c r="I4" s="33"/>
      <c r="J4" s="84" t="s">
        <v>71</v>
      </c>
    </row>
    <row r="5" spans="1:13" s="3" customFormat="1" ht="69" customHeight="1">
      <c r="A5" s="83"/>
      <c r="B5" s="83"/>
      <c r="C5" s="83"/>
      <c r="D5" s="84"/>
      <c r="E5" s="84"/>
      <c r="F5" s="84"/>
      <c r="G5" s="84"/>
      <c r="H5" s="93"/>
      <c r="I5" s="33" t="s">
        <v>69</v>
      </c>
      <c r="J5" s="84"/>
    </row>
    <row r="6" spans="1:13">
      <c r="A6" s="18" t="s">
        <v>29</v>
      </c>
      <c r="B6" s="19" t="s">
        <v>24</v>
      </c>
      <c r="C6" s="20"/>
      <c r="D6" s="6"/>
      <c r="E6" s="6"/>
      <c r="F6" s="4">
        <f>F7+F8+F9+F10+F12+F13+F14</f>
        <v>6373.62</v>
      </c>
      <c r="G6" s="4">
        <f>F6*1.04</f>
        <v>6628.5648000000001</v>
      </c>
      <c r="H6" s="2"/>
      <c r="I6" s="2"/>
      <c r="J6" s="2"/>
      <c r="K6" s="2"/>
    </row>
    <row r="7" spans="1:13" ht="37.5">
      <c r="A7" s="7" t="s">
        <v>5</v>
      </c>
      <c r="B7" s="16" t="s">
        <v>46</v>
      </c>
      <c r="C7" s="8" t="s">
        <v>6</v>
      </c>
      <c r="D7" s="9">
        <v>1</v>
      </c>
      <c r="E7" s="9">
        <f>2203.36+700-0.33-700</f>
        <v>2203.0300000000002</v>
      </c>
      <c r="F7" s="5">
        <f>D7*E7</f>
        <v>2203.0300000000002</v>
      </c>
      <c r="G7" s="24">
        <f>E7*1.05</f>
        <v>2313.1815000000001</v>
      </c>
      <c r="H7" s="28">
        <v>2941.15</v>
      </c>
      <c r="I7" s="28">
        <f>H7/F7</f>
        <v>1.3350476389336503</v>
      </c>
      <c r="J7" s="28">
        <v>3708.0411522633754</v>
      </c>
      <c r="K7" s="2" t="s">
        <v>55</v>
      </c>
    </row>
    <row r="8" spans="1:13" ht="37.5">
      <c r="A8" s="7" t="s">
        <v>7</v>
      </c>
      <c r="B8" s="16" t="s">
        <v>47</v>
      </c>
      <c r="C8" s="8" t="s">
        <v>6</v>
      </c>
      <c r="D8" s="9">
        <v>1</v>
      </c>
      <c r="E8" s="9">
        <f>1101.35+622+57.98+206.61+215.51-700+48.97+555.1+47.92+162.5</f>
        <v>2317.94</v>
      </c>
      <c r="F8" s="5">
        <f>D8*E8</f>
        <v>2317.94</v>
      </c>
      <c r="G8" s="24">
        <f t="shared" ref="G8:G9" si="0">E8*1.04</f>
        <v>2410.6576</v>
      </c>
      <c r="H8" s="28">
        <v>2450.66</v>
      </c>
      <c r="I8" s="28">
        <f t="shared" ref="I8:I14" si="1">H8/F8</f>
        <v>1.0572577374737913</v>
      </c>
      <c r="J8" s="28">
        <v>2242.2421124828529</v>
      </c>
      <c r="K8" s="2" t="s">
        <v>47</v>
      </c>
    </row>
    <row r="9" spans="1:13" ht="37.5">
      <c r="A9" s="7" t="s">
        <v>8</v>
      </c>
      <c r="B9" s="16" t="s">
        <v>9</v>
      </c>
      <c r="C9" s="8" t="s">
        <v>6</v>
      </c>
      <c r="D9" s="9">
        <v>1</v>
      </c>
      <c r="E9" s="9">
        <v>500</v>
      </c>
      <c r="F9" s="5">
        <f>D9*E9</f>
        <v>500</v>
      </c>
      <c r="G9" s="24">
        <f t="shared" si="0"/>
        <v>520</v>
      </c>
      <c r="H9" s="28">
        <v>520</v>
      </c>
      <c r="I9" s="28">
        <f t="shared" si="1"/>
        <v>1.04</v>
      </c>
      <c r="J9" s="28"/>
      <c r="K9" s="2" t="s">
        <v>56</v>
      </c>
    </row>
    <row r="10" spans="1:13">
      <c r="A10" s="7" t="s">
        <v>30</v>
      </c>
      <c r="B10" s="16" t="s">
        <v>41</v>
      </c>
      <c r="C10" s="8" t="s">
        <v>11</v>
      </c>
      <c r="D10" s="9">
        <v>15</v>
      </c>
      <c r="E10" s="9">
        <v>55.51</v>
      </c>
      <c r="F10" s="5">
        <f>D10*E10</f>
        <v>832.65</v>
      </c>
      <c r="G10" s="24">
        <f>E10*1.04</f>
        <v>57.730400000000003</v>
      </c>
      <c r="H10" s="28">
        <v>57.73</v>
      </c>
      <c r="I10" s="28">
        <f>G10/E10</f>
        <v>1.04</v>
      </c>
      <c r="J10" s="28"/>
      <c r="K10" s="2" t="s">
        <v>57</v>
      </c>
    </row>
    <row r="11" spans="1:13">
      <c r="B11" s="16" t="s">
        <v>54</v>
      </c>
      <c r="C11" s="8" t="s">
        <v>11</v>
      </c>
      <c r="H11" s="28">
        <v>57.73</v>
      </c>
      <c r="I11" s="28"/>
      <c r="J11" s="28"/>
      <c r="K11" s="2" t="s">
        <v>54</v>
      </c>
    </row>
    <row r="12" spans="1:13">
      <c r="A12" s="7" t="s">
        <v>31</v>
      </c>
      <c r="B12" s="16" t="s">
        <v>48</v>
      </c>
      <c r="C12" s="8" t="s">
        <v>6</v>
      </c>
      <c r="D12" s="9">
        <v>1</v>
      </c>
      <c r="E12" s="9">
        <v>250</v>
      </c>
      <c r="F12" s="5">
        <f>D12*E12</f>
        <v>250</v>
      </c>
      <c r="G12" s="24">
        <f>E12*1.04</f>
        <v>260</v>
      </c>
      <c r="H12" s="28">
        <v>300</v>
      </c>
      <c r="I12" s="28">
        <f t="shared" si="1"/>
        <v>1.2</v>
      </c>
      <c r="J12" s="28"/>
      <c r="K12" s="2" t="s">
        <v>48</v>
      </c>
    </row>
    <row r="13" spans="1:13">
      <c r="A13" s="7" t="s">
        <v>32</v>
      </c>
      <c r="B13" s="16" t="s">
        <v>12</v>
      </c>
      <c r="C13" s="8" t="s">
        <v>6</v>
      </c>
      <c r="D13" s="9">
        <v>1</v>
      </c>
      <c r="E13" s="9">
        <v>150</v>
      </c>
      <c r="F13" s="5">
        <f>D13*E13</f>
        <v>150</v>
      </c>
      <c r="G13" s="24">
        <f>E13*1.04</f>
        <v>156</v>
      </c>
      <c r="H13" s="28">
        <v>200</v>
      </c>
      <c r="I13" s="28">
        <f t="shared" si="1"/>
        <v>1.3333333333333333</v>
      </c>
      <c r="J13" s="28"/>
      <c r="K13" s="2" t="s">
        <v>12</v>
      </c>
    </row>
    <row r="14" spans="1:13" ht="37.5">
      <c r="A14" s="7" t="s">
        <v>33</v>
      </c>
      <c r="B14" s="16" t="s">
        <v>13</v>
      </c>
      <c r="C14" s="8" t="s">
        <v>6</v>
      </c>
      <c r="D14" s="9">
        <v>1</v>
      </c>
      <c r="E14" s="9">
        <v>120</v>
      </c>
      <c r="F14" s="5">
        <f>D14*E14</f>
        <v>120</v>
      </c>
      <c r="G14" s="24">
        <f>E14*1.04</f>
        <v>124.80000000000001</v>
      </c>
      <c r="H14" s="28">
        <v>124.8</v>
      </c>
      <c r="I14" s="28">
        <f t="shared" si="1"/>
        <v>1.04</v>
      </c>
      <c r="J14" s="28"/>
      <c r="K14" s="2" t="s">
        <v>13</v>
      </c>
    </row>
    <row r="15" spans="1:13">
      <c r="B15" s="1" t="s">
        <v>51</v>
      </c>
      <c r="H15" s="28">
        <v>30</v>
      </c>
      <c r="I15" s="28"/>
      <c r="J15" s="28"/>
      <c r="K15" s="1" t="s">
        <v>51</v>
      </c>
    </row>
    <row r="16" spans="1:13">
      <c r="B16" s="1" t="s">
        <v>52</v>
      </c>
      <c r="H16" s="28">
        <v>220</v>
      </c>
      <c r="I16" s="28"/>
      <c r="J16" s="28"/>
      <c r="K16" s="1" t="s">
        <v>52</v>
      </c>
    </row>
    <row r="17" spans="1:13">
      <c r="B17" s="1" t="s">
        <v>53</v>
      </c>
      <c r="H17" s="28">
        <v>52</v>
      </c>
      <c r="I17" s="28"/>
      <c r="J17" s="28"/>
      <c r="K17" s="1" t="s">
        <v>53</v>
      </c>
    </row>
    <row r="18" spans="1:13">
      <c r="A18" s="18" t="s">
        <v>34</v>
      </c>
      <c r="B18" s="19" t="s">
        <v>25</v>
      </c>
      <c r="C18" s="20"/>
      <c r="D18" s="6"/>
      <c r="E18" s="6"/>
      <c r="F18" s="4">
        <f>F19+F20+F21+F22+F23+F24+F25+F26+F29</f>
        <v>1831.38</v>
      </c>
      <c r="G18" s="25">
        <f>F18*1.4</f>
        <v>2563.9319999999998</v>
      </c>
    </row>
    <row r="19" spans="1:13">
      <c r="A19" s="7" t="s">
        <v>10</v>
      </c>
      <c r="B19" s="16" t="s">
        <v>15</v>
      </c>
      <c r="C19" s="8" t="s">
        <v>11</v>
      </c>
      <c r="D19" s="9">
        <v>7</v>
      </c>
      <c r="E19" s="9">
        <v>59.27</v>
      </c>
      <c r="F19" s="5">
        <f t="shared" ref="F19:F26" si="2">D19*E19</f>
        <v>414.89000000000004</v>
      </c>
      <c r="G19" s="24">
        <f>E19*1.4</f>
        <v>82.977999999999994</v>
      </c>
      <c r="H19" s="1">
        <v>82.98</v>
      </c>
      <c r="I19" s="28">
        <f>H19/E19</f>
        <v>1.400033743883921</v>
      </c>
      <c r="J19" s="28"/>
      <c r="K19" s="1" t="s">
        <v>59</v>
      </c>
    </row>
    <row r="20" spans="1:13">
      <c r="A20" s="7" t="s">
        <v>14</v>
      </c>
      <c r="B20" s="16" t="s">
        <v>16</v>
      </c>
      <c r="C20" s="8" t="s">
        <v>11</v>
      </c>
      <c r="D20" s="9">
        <v>15</v>
      </c>
      <c r="E20" s="9">
        <v>29.17</v>
      </c>
      <c r="F20" s="5">
        <f t="shared" si="2"/>
        <v>437.55</v>
      </c>
      <c r="G20" s="24">
        <f t="shared" ref="G20:G26" si="3">E20*1.4</f>
        <v>40.838000000000001</v>
      </c>
      <c r="H20" s="1">
        <v>40.840000000000003</v>
      </c>
      <c r="I20" s="28">
        <f t="shared" ref="I20:I26" si="4">H20/E20</f>
        <v>1.4000685635927324</v>
      </c>
      <c r="J20" s="28"/>
      <c r="K20" s="1" t="s">
        <v>60</v>
      </c>
    </row>
    <row r="21" spans="1:13">
      <c r="A21" s="7" t="s">
        <v>35</v>
      </c>
      <c r="B21" s="16" t="s">
        <v>17</v>
      </c>
      <c r="C21" s="8" t="s">
        <v>6</v>
      </c>
      <c r="D21" s="9">
        <v>15</v>
      </c>
      <c r="E21" s="9">
        <v>3.33</v>
      </c>
      <c r="F21" s="5">
        <f t="shared" si="2"/>
        <v>49.95</v>
      </c>
      <c r="G21" s="24">
        <f t="shared" si="3"/>
        <v>4.6619999999999999</v>
      </c>
      <c r="H21" s="1">
        <v>4.66</v>
      </c>
      <c r="I21" s="28">
        <f t="shared" si="4"/>
        <v>1.3993993993993994</v>
      </c>
      <c r="J21" s="28"/>
      <c r="K21" s="1" t="s">
        <v>61</v>
      </c>
    </row>
    <row r="22" spans="1:13">
      <c r="A22" s="7" t="s">
        <v>36</v>
      </c>
      <c r="B22" s="16" t="s">
        <v>18</v>
      </c>
      <c r="C22" s="8" t="s">
        <v>6</v>
      </c>
      <c r="D22" s="9">
        <v>5</v>
      </c>
      <c r="E22" s="9">
        <v>1.25</v>
      </c>
      <c r="F22" s="5">
        <f t="shared" si="2"/>
        <v>6.25</v>
      </c>
      <c r="G22" s="24">
        <f t="shared" si="3"/>
        <v>1.75</v>
      </c>
      <c r="H22" s="1">
        <v>1.75</v>
      </c>
      <c r="I22" s="28">
        <f t="shared" si="4"/>
        <v>1.4</v>
      </c>
      <c r="J22" s="28"/>
      <c r="K22" s="1" t="s">
        <v>62</v>
      </c>
    </row>
    <row r="23" spans="1:13">
      <c r="A23" s="7" t="s">
        <v>37</v>
      </c>
      <c r="B23" s="16" t="s">
        <v>19</v>
      </c>
      <c r="C23" s="8" t="s">
        <v>6</v>
      </c>
      <c r="D23" s="9">
        <v>20</v>
      </c>
      <c r="E23" s="9">
        <v>1.42</v>
      </c>
      <c r="F23" s="5">
        <f t="shared" si="2"/>
        <v>28.4</v>
      </c>
      <c r="G23" s="24">
        <f t="shared" si="3"/>
        <v>1.9879999999999998</v>
      </c>
      <c r="H23" s="1">
        <v>1.99</v>
      </c>
      <c r="I23" s="28">
        <f t="shared" si="4"/>
        <v>1.4014084507042255</v>
      </c>
      <c r="J23" s="28"/>
      <c r="K23" s="1" t="s">
        <v>63</v>
      </c>
    </row>
    <row r="24" spans="1:13">
      <c r="A24" s="7" t="s">
        <v>38</v>
      </c>
      <c r="B24" s="16" t="s">
        <v>20</v>
      </c>
      <c r="C24" s="8" t="s">
        <v>11</v>
      </c>
      <c r="D24" s="9">
        <v>8</v>
      </c>
      <c r="E24" s="9">
        <v>73.209999999999994</v>
      </c>
      <c r="F24" s="5">
        <f t="shared" si="2"/>
        <v>585.67999999999995</v>
      </c>
      <c r="G24" s="24">
        <f t="shared" si="3"/>
        <v>102.49399999999999</v>
      </c>
      <c r="H24" s="2">
        <v>102.49</v>
      </c>
      <c r="I24" s="28">
        <f t="shared" si="4"/>
        <v>1.3999453626553751</v>
      </c>
      <c r="J24" s="28"/>
      <c r="K24" s="2" t="s">
        <v>64</v>
      </c>
      <c r="L24" s="2"/>
      <c r="M24" s="2"/>
    </row>
    <row r="25" spans="1:13" s="3" customFormat="1">
      <c r="A25" s="7" t="s">
        <v>39</v>
      </c>
      <c r="B25" s="16" t="s">
        <v>21</v>
      </c>
      <c r="C25" s="8" t="s">
        <v>6</v>
      </c>
      <c r="D25" s="9">
        <v>1</v>
      </c>
      <c r="E25" s="9">
        <v>57.94</v>
      </c>
      <c r="F25" s="5">
        <f t="shared" si="2"/>
        <v>57.94</v>
      </c>
      <c r="G25" s="24">
        <f t="shared" si="3"/>
        <v>81.115999999999985</v>
      </c>
      <c r="H25" s="3">
        <v>81.12</v>
      </c>
      <c r="I25" s="28">
        <f t="shared" si="4"/>
        <v>1.4000690369347601</v>
      </c>
      <c r="J25" s="28"/>
      <c r="K25" s="3" t="s">
        <v>21</v>
      </c>
    </row>
    <row r="26" spans="1:13" s="13" customFormat="1" ht="21.75" customHeight="1">
      <c r="A26" s="7" t="s">
        <v>40</v>
      </c>
      <c r="B26" s="16" t="s">
        <v>22</v>
      </c>
      <c r="C26" s="8" t="s">
        <v>6</v>
      </c>
      <c r="D26" s="9">
        <v>2</v>
      </c>
      <c r="E26" s="9">
        <v>110.36</v>
      </c>
      <c r="F26" s="5">
        <f t="shared" si="2"/>
        <v>220.72</v>
      </c>
      <c r="G26" s="24">
        <f t="shared" si="3"/>
        <v>154.50399999999999</v>
      </c>
      <c r="H26" s="3">
        <v>154.5</v>
      </c>
      <c r="I26" s="28">
        <f t="shared" si="4"/>
        <v>1.3999637549836899</v>
      </c>
      <c r="J26" s="28"/>
      <c r="K26" s="3" t="s">
        <v>22</v>
      </c>
    </row>
    <row r="27" spans="1:13">
      <c r="B27" s="1" t="s">
        <v>65</v>
      </c>
      <c r="G27" s="1">
        <v>37.799999999999997</v>
      </c>
      <c r="H27" s="1">
        <v>37.799999999999997</v>
      </c>
      <c r="K27" s="1" t="s">
        <v>65</v>
      </c>
    </row>
    <row r="28" spans="1:13" ht="22.5" customHeight="1">
      <c r="B28" s="1" t="s">
        <v>66</v>
      </c>
      <c r="G28" s="1">
        <v>863.8</v>
      </c>
      <c r="H28" s="1">
        <v>863.8</v>
      </c>
      <c r="K28" s="1" t="s">
        <v>66</v>
      </c>
    </row>
    <row r="29" spans="1:13">
      <c r="A29" s="21" t="s">
        <v>43</v>
      </c>
      <c r="B29" s="22" t="s">
        <v>44</v>
      </c>
      <c r="C29" s="8" t="s">
        <v>6</v>
      </c>
      <c r="D29" s="9">
        <v>1</v>
      </c>
      <c r="E29" s="23">
        <v>30</v>
      </c>
      <c r="F29" s="5">
        <f>D29*E29</f>
        <v>30</v>
      </c>
      <c r="G29" s="24">
        <f>E29*1.4</f>
        <v>42</v>
      </c>
      <c r="H29" s="1">
        <v>90</v>
      </c>
      <c r="K29" s="1" t="s">
        <v>67</v>
      </c>
    </row>
    <row r="30" spans="1:13" ht="21.75" customHeight="1">
      <c r="A30" s="32" t="s">
        <v>26</v>
      </c>
      <c r="B30" s="26"/>
      <c r="C30" s="17" t="s">
        <v>28</v>
      </c>
      <c r="D30" s="10"/>
      <c r="E30" s="10"/>
      <c r="F30" s="10">
        <f>F6+F18</f>
        <v>8205</v>
      </c>
      <c r="G30" s="10">
        <f>G18+G6</f>
        <v>9192.4968000000008</v>
      </c>
    </row>
    <row r="31" spans="1:13">
      <c r="A31" s="27"/>
      <c r="B31" s="11" t="s">
        <v>23</v>
      </c>
      <c r="C31" s="12"/>
      <c r="D31" s="9"/>
      <c r="E31" s="9"/>
      <c r="F31" s="9">
        <f>F30*0.2</f>
        <v>1641</v>
      </c>
      <c r="G31" s="9">
        <f>G30*0.2</f>
        <v>1838.4993600000003</v>
      </c>
    </row>
    <row r="32" spans="1:13" s="31" customFormat="1" ht="27.75" customHeight="1">
      <c r="A32" s="88" t="s">
        <v>68</v>
      </c>
      <c r="B32" s="89"/>
      <c r="C32" s="29" t="s">
        <v>27</v>
      </c>
      <c r="D32" s="30"/>
      <c r="E32" s="30"/>
      <c r="F32" s="30">
        <f>F30+F31</f>
        <v>9846</v>
      </c>
      <c r="G32" s="30">
        <f>G30+G31</f>
        <v>11030.996160000001</v>
      </c>
    </row>
  </sheetData>
  <mergeCells count="13">
    <mergeCell ref="J4:J5"/>
    <mergeCell ref="H4:H5"/>
    <mergeCell ref="A32:B32"/>
    <mergeCell ref="G4:G5"/>
    <mergeCell ref="A1:F1"/>
    <mergeCell ref="A2:F2"/>
    <mergeCell ref="A3:F3"/>
    <mergeCell ref="A4:A5"/>
    <mergeCell ref="B4:B5"/>
    <mergeCell ref="C4:C5"/>
    <mergeCell ref="D4:D5"/>
    <mergeCell ref="E4:E5"/>
    <mergeCell ref="F4:F5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view="pageBreakPreview" zoomScale="75" zoomScaleNormal="70" zoomScaleSheetLayoutView="75" workbookViewId="0">
      <pane ySplit="5" topLeftCell="A12" activePane="bottomLeft" state="frozenSplit"/>
      <selection pane="bottomLeft" activeCell="E15" sqref="E15"/>
    </sheetView>
  </sheetViews>
  <sheetFormatPr defaultColWidth="9.140625" defaultRowHeight="21"/>
  <cols>
    <col min="1" max="1" width="8.42578125" style="1" customWidth="1"/>
    <col min="2" max="2" width="77.28515625" style="1" customWidth="1"/>
    <col min="3" max="3" width="27" style="14" customWidth="1"/>
    <col min="4" max="5" width="22.85546875" style="15" customWidth="1"/>
    <col min="6" max="6" width="22.7109375" style="1" customWidth="1"/>
    <col min="7" max="16384" width="9.140625" style="1"/>
  </cols>
  <sheetData>
    <row r="1" spans="1:6" ht="25.5" customHeight="1">
      <c r="A1" s="79"/>
      <c r="B1" s="79"/>
      <c r="C1" s="79"/>
      <c r="D1" s="56"/>
      <c r="E1" s="56"/>
    </row>
    <row r="2" spans="1:6" ht="63.75" customHeight="1">
      <c r="A2" s="80" t="s">
        <v>83</v>
      </c>
      <c r="B2" s="80"/>
      <c r="C2" s="80"/>
      <c r="D2" s="80"/>
      <c r="E2" s="80"/>
      <c r="F2" s="80"/>
    </row>
    <row r="3" spans="1:6" ht="27" thickBot="1">
      <c r="A3" s="81"/>
      <c r="B3" s="81"/>
      <c r="C3" s="81"/>
      <c r="D3" s="57"/>
      <c r="E3" s="57"/>
      <c r="F3" s="2"/>
    </row>
    <row r="4" spans="1:6" s="3" customFormat="1" ht="21" customHeight="1">
      <c r="A4" s="82" t="s">
        <v>0</v>
      </c>
      <c r="B4" s="82" t="s">
        <v>1</v>
      </c>
      <c r="C4" s="82" t="s">
        <v>2</v>
      </c>
      <c r="D4" s="94" t="s">
        <v>73</v>
      </c>
      <c r="E4" s="96" t="s">
        <v>76</v>
      </c>
      <c r="F4" s="98" t="s">
        <v>78</v>
      </c>
    </row>
    <row r="5" spans="1:6" s="3" customFormat="1" ht="69" customHeight="1">
      <c r="A5" s="83"/>
      <c r="B5" s="83"/>
      <c r="C5" s="83"/>
      <c r="D5" s="95"/>
      <c r="E5" s="97"/>
      <c r="F5" s="99"/>
    </row>
    <row r="6" spans="1:6">
      <c r="A6" s="18" t="s">
        <v>29</v>
      </c>
      <c r="B6" s="19" t="s">
        <v>24</v>
      </c>
      <c r="C6" s="20"/>
      <c r="D6" s="43"/>
      <c r="E6" s="4"/>
      <c r="F6" s="44">
        <f>SUM(F7:F15)</f>
        <v>8143.5147999999999</v>
      </c>
    </row>
    <row r="7" spans="1:6" ht="37.5">
      <c r="A7" s="7" t="s">
        <v>5</v>
      </c>
      <c r="B7" s="16" t="s">
        <v>46</v>
      </c>
      <c r="C7" s="8" t="s">
        <v>6</v>
      </c>
      <c r="D7" s="45">
        <v>1</v>
      </c>
      <c r="E7" s="68">
        <v>2879.78</v>
      </c>
      <c r="F7" s="46">
        <v>2879.78</v>
      </c>
    </row>
    <row r="8" spans="1:6" ht="37.5">
      <c r="A8" s="7" t="s">
        <v>7</v>
      </c>
      <c r="B8" s="16" t="s">
        <v>47</v>
      </c>
      <c r="C8" s="8" t="s">
        <v>6</v>
      </c>
      <c r="D8" s="45">
        <v>1</v>
      </c>
      <c r="E8" s="68">
        <v>2987.2</v>
      </c>
      <c r="F8" s="46">
        <v>2987.2</v>
      </c>
    </row>
    <row r="9" spans="1:6">
      <c r="A9" s="7" t="s">
        <v>8</v>
      </c>
      <c r="B9" s="16" t="s">
        <v>56</v>
      </c>
      <c r="C9" s="8" t="s">
        <v>6</v>
      </c>
      <c r="D9" s="45">
        <v>1</v>
      </c>
      <c r="E9" s="68">
        <v>457.97</v>
      </c>
      <c r="F9" s="46">
        <v>457.97</v>
      </c>
    </row>
    <row r="10" spans="1:6">
      <c r="A10" s="7" t="s">
        <v>30</v>
      </c>
      <c r="B10" s="16" t="s">
        <v>57</v>
      </c>
      <c r="C10" s="8" t="s">
        <v>11</v>
      </c>
      <c r="D10" s="45">
        <v>5</v>
      </c>
      <c r="E10" s="5">
        <v>57.730400000000003</v>
      </c>
      <c r="F10" s="46">
        <f t="shared" ref="F10:F15" si="0">E10*D10</f>
        <v>288.65200000000004</v>
      </c>
    </row>
    <row r="11" spans="1:6">
      <c r="A11" s="7" t="s">
        <v>31</v>
      </c>
      <c r="B11" s="16" t="s">
        <v>54</v>
      </c>
      <c r="C11" s="8" t="s">
        <v>11</v>
      </c>
      <c r="D11" s="45">
        <v>7</v>
      </c>
      <c r="E11" s="5">
        <v>57.730400000000003</v>
      </c>
      <c r="F11" s="46">
        <f t="shared" si="0"/>
        <v>404.11279999999999</v>
      </c>
    </row>
    <row r="12" spans="1:6">
      <c r="A12" s="7" t="s">
        <v>32</v>
      </c>
      <c r="B12" s="16" t="s">
        <v>48</v>
      </c>
      <c r="C12" s="8" t="s">
        <v>6</v>
      </c>
      <c r="D12" s="45">
        <v>2</v>
      </c>
      <c r="E12" s="5">
        <v>260</v>
      </c>
      <c r="F12" s="46">
        <f t="shared" si="0"/>
        <v>520</v>
      </c>
    </row>
    <row r="13" spans="1:6">
      <c r="A13" s="7" t="s">
        <v>33</v>
      </c>
      <c r="B13" s="16" t="s">
        <v>12</v>
      </c>
      <c r="C13" s="8" t="s">
        <v>6</v>
      </c>
      <c r="D13" s="45">
        <v>1</v>
      </c>
      <c r="E13" s="5">
        <v>206</v>
      </c>
      <c r="F13" s="46">
        <f t="shared" si="0"/>
        <v>206</v>
      </c>
    </row>
    <row r="14" spans="1:6">
      <c r="A14" s="7" t="s">
        <v>79</v>
      </c>
      <c r="B14" s="16" t="s">
        <v>13</v>
      </c>
      <c r="C14" s="8" t="s">
        <v>6</v>
      </c>
      <c r="D14" s="45">
        <v>1</v>
      </c>
      <c r="E14" s="5">
        <v>124.80000000000001</v>
      </c>
      <c r="F14" s="46">
        <f t="shared" si="0"/>
        <v>124.80000000000001</v>
      </c>
    </row>
    <row r="15" spans="1:6">
      <c r="A15" s="73" t="s">
        <v>80</v>
      </c>
      <c r="B15" s="16" t="s">
        <v>70</v>
      </c>
      <c r="C15" s="8"/>
      <c r="D15" s="70">
        <v>11</v>
      </c>
      <c r="E15" s="68">
        <v>25</v>
      </c>
      <c r="F15" s="46">
        <f t="shared" si="0"/>
        <v>275</v>
      </c>
    </row>
    <row r="16" spans="1:6">
      <c r="A16" s="18" t="s">
        <v>34</v>
      </c>
      <c r="B16" s="19" t="s">
        <v>25</v>
      </c>
      <c r="C16" s="20"/>
      <c r="D16" s="43"/>
      <c r="E16" s="4"/>
      <c r="F16" s="48">
        <f>SUM(F17:F22)</f>
        <v>1054.4879999999998</v>
      </c>
    </row>
    <row r="17" spans="1:6">
      <c r="A17" s="7" t="s">
        <v>10</v>
      </c>
      <c r="B17" s="16" t="s">
        <v>75</v>
      </c>
      <c r="C17" s="8" t="s">
        <v>11</v>
      </c>
      <c r="D17" s="49">
        <v>5</v>
      </c>
      <c r="E17" s="5">
        <v>82.977999999999994</v>
      </c>
      <c r="F17" s="46">
        <f>D17*E17</f>
        <v>414.89</v>
      </c>
    </row>
    <row r="18" spans="1:6" ht="37.5">
      <c r="A18" s="7" t="s">
        <v>14</v>
      </c>
      <c r="B18" s="16" t="s">
        <v>60</v>
      </c>
      <c r="C18" s="8" t="s">
        <v>11</v>
      </c>
      <c r="D18" s="49">
        <v>11</v>
      </c>
      <c r="E18" s="5">
        <v>40.838000000000001</v>
      </c>
      <c r="F18" s="46">
        <f t="shared" ref="F18:F22" si="1">D18*E18</f>
        <v>449.21800000000002</v>
      </c>
    </row>
    <row r="19" spans="1:6">
      <c r="A19" s="7" t="s">
        <v>35</v>
      </c>
      <c r="B19" s="16" t="s">
        <v>74</v>
      </c>
      <c r="C19" s="8" t="s">
        <v>6</v>
      </c>
      <c r="D19" s="49">
        <v>10</v>
      </c>
      <c r="E19" s="5">
        <v>4.6619999999999999</v>
      </c>
      <c r="F19" s="46">
        <f t="shared" si="1"/>
        <v>46.62</v>
      </c>
    </row>
    <row r="20" spans="1:6">
      <c r="A20" s="7" t="s">
        <v>36</v>
      </c>
      <c r="B20" s="16" t="s">
        <v>62</v>
      </c>
      <c r="C20" s="8" t="s">
        <v>6</v>
      </c>
      <c r="D20" s="49">
        <v>8</v>
      </c>
      <c r="E20" s="5">
        <v>1.75</v>
      </c>
      <c r="F20" s="46">
        <f t="shared" si="1"/>
        <v>14</v>
      </c>
    </row>
    <row r="21" spans="1:6">
      <c r="A21" s="7" t="s">
        <v>37</v>
      </c>
      <c r="B21" s="16" t="s">
        <v>19</v>
      </c>
      <c r="C21" s="8" t="s">
        <v>6</v>
      </c>
      <c r="D21" s="49">
        <v>20</v>
      </c>
      <c r="E21" s="5">
        <v>1.9879999999999998</v>
      </c>
      <c r="F21" s="46">
        <f t="shared" si="1"/>
        <v>39.76</v>
      </c>
    </row>
    <row r="22" spans="1:6">
      <c r="A22" s="21" t="s">
        <v>43</v>
      </c>
      <c r="B22" s="22" t="s">
        <v>44</v>
      </c>
      <c r="C22" s="8" t="s">
        <v>6</v>
      </c>
      <c r="D22" s="49">
        <v>1</v>
      </c>
      <c r="E22" s="5">
        <v>90</v>
      </c>
      <c r="F22" s="46">
        <f t="shared" si="1"/>
        <v>90</v>
      </c>
    </row>
    <row r="23" spans="1:6" ht="21.75" customHeight="1">
      <c r="A23" s="32" t="s">
        <v>26</v>
      </c>
      <c r="B23" s="26"/>
      <c r="C23" s="17" t="s">
        <v>28</v>
      </c>
      <c r="D23" s="50"/>
      <c r="E23" s="10"/>
      <c r="F23" s="51">
        <f>F16+F6</f>
        <v>9198.0028000000002</v>
      </c>
    </row>
    <row r="24" spans="1:6">
      <c r="A24" s="58"/>
      <c r="B24" s="11" t="s">
        <v>23</v>
      </c>
      <c r="C24" s="12"/>
      <c r="D24" s="45"/>
      <c r="E24" s="9"/>
      <c r="F24" s="52">
        <f>F23*0.2</f>
        <v>1839.6005600000001</v>
      </c>
    </row>
    <row r="25" spans="1:6" s="31" customFormat="1" ht="27.75" customHeight="1" thickBot="1">
      <c r="A25" s="88" t="s">
        <v>68</v>
      </c>
      <c r="B25" s="89"/>
      <c r="C25" s="29" t="s">
        <v>27</v>
      </c>
      <c r="D25" s="53"/>
      <c r="E25" s="54"/>
      <c r="F25" s="55">
        <f>F23+F24</f>
        <v>11037.603360000001</v>
      </c>
    </row>
    <row r="28" spans="1:6">
      <c r="A28" s="74" t="s">
        <v>81</v>
      </c>
      <c r="B28" s="74"/>
      <c r="C28" s="75"/>
    </row>
    <row r="29" spans="1:6">
      <c r="A29" s="76">
        <v>1</v>
      </c>
      <c r="B29" s="76" t="s">
        <v>82</v>
      </c>
      <c r="C29" s="75">
        <v>1891</v>
      </c>
    </row>
    <row r="30" spans="1:6">
      <c r="A30" s="76">
        <v>2</v>
      </c>
      <c r="B30" s="76" t="s">
        <v>84</v>
      </c>
      <c r="C30" s="75">
        <v>9200</v>
      </c>
    </row>
    <row r="31" spans="1:6">
      <c r="A31" s="76"/>
      <c r="B31" s="74" t="s">
        <v>77</v>
      </c>
      <c r="C31" s="77">
        <f>C29*C30</f>
        <v>17397200</v>
      </c>
    </row>
    <row r="32" spans="1:6">
      <c r="A32" s="76"/>
      <c r="B32" s="74" t="s">
        <v>85</v>
      </c>
      <c r="C32" s="77">
        <f>C31*1.2</f>
        <v>20876640</v>
      </c>
    </row>
    <row r="33" spans="1:3">
      <c r="A33" s="76"/>
      <c r="B33" s="74" t="s">
        <v>86</v>
      </c>
      <c r="C33" s="78">
        <v>20880000</v>
      </c>
    </row>
  </sheetData>
  <mergeCells count="10">
    <mergeCell ref="D4:D5"/>
    <mergeCell ref="E4:E5"/>
    <mergeCell ref="F4:F5"/>
    <mergeCell ref="A25:B25"/>
    <mergeCell ref="A2:F2"/>
    <mergeCell ref="A1:C1"/>
    <mergeCell ref="A3:C3"/>
    <mergeCell ref="A4:A5"/>
    <mergeCell ref="B4:B5"/>
    <mergeCell ref="C4:C5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 (2)</vt:lpstr>
      <vt:lpstr>Приложение 1</vt:lpstr>
      <vt:lpstr>Приложение 1 (в3)</vt:lpstr>
      <vt:lpstr>'Приложение 1'!Область_печати</vt:lpstr>
      <vt:lpstr>'Приложение 1 (2)'!Область_печати</vt:lpstr>
      <vt:lpstr>'Приложение 1 (в3)'!Область_печати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Синдеева Надежда Викторовна</dc:creator>
  <cp:lastModifiedBy>Соболевская Майя Владимировна</cp:lastModifiedBy>
  <cp:lastPrinted>2022-02-03T10:43:32Z</cp:lastPrinted>
  <dcterms:created xsi:type="dcterms:W3CDTF">2021-05-31T15:07:09Z</dcterms:created>
  <dcterms:modified xsi:type="dcterms:W3CDTF">2022-02-15T09:17:06Z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1692153824</vt:i4>
  </property>
  <property fmtid="{D5CDD505-2E9C-101B-9397-08002B2CF9AE}" pid="3" name="_NewReviewCycle">
    <vt:lpwstr/>
  </property>
  <property fmtid="{D5CDD505-2E9C-101B-9397-08002B2CF9AE}" pid="4" name="_EmailSubject">
    <vt:lpwstr>Калькуллляция по работам (УСПД)</vt:lpwstr>
  </property>
  <property fmtid="{D5CDD505-2E9C-101B-9397-08002B2CF9AE}" pid="5" name="_AuthorEmail">
    <vt:lpwstr>Pulinayup@nesk.ru</vt:lpwstr>
  </property>
  <property fmtid="{D5CDD505-2E9C-101B-9397-08002B2CF9AE}" pid="6" name="_AuthorEmailDisplayName">
    <vt:lpwstr>Пулина Юлия Петровна</vt:lpwstr>
  </property>
  <property fmtid="{D5CDD505-2E9C-101B-9397-08002B2CF9AE}" pid="7" name="_ReviewingToolsShownOnce">
    <vt:lpwstr/>
  </property>
</Properties>
</file>